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lomons\Desktop\work documents\"/>
    </mc:Choice>
  </mc:AlternateContent>
  <bookViews>
    <workbookView xWindow="0" yWindow="0" windowWidth="20490" windowHeight="9885"/>
  </bookViews>
  <sheets>
    <sheet name="SUMMARY ASSETS REGISTER" sheetId="7" r:id="rId1"/>
    <sheet name="REVISED COMPULSRY PRICING SCHED" sheetId="8" r:id="rId2"/>
    <sheet name="CLAIMS HISTORY" sheetId="2" r:id="rId3"/>
    <sheet name="Sheet6" sheetId="9" r:id="rId4"/>
    <sheet name="Sheet2" sheetId="4" state="hidden" r:id="rId5"/>
  </sheets>
  <calcPr calcId="162913"/>
</workbook>
</file>

<file path=xl/calcChain.xml><?xml version="1.0" encoding="utf-8"?>
<calcChain xmlns="http://schemas.openxmlformats.org/spreadsheetml/2006/main">
  <c r="H7" i="9" l="1"/>
  <c r="F26" i="9"/>
  <c r="E38" i="7"/>
  <c r="E35" i="7"/>
  <c r="E32" i="7"/>
  <c r="G7" i="8"/>
  <c r="H7" i="8" s="1"/>
  <c r="I7" i="8" s="1"/>
  <c r="F7" i="8"/>
  <c r="M7" i="8" s="1"/>
  <c r="E7" i="8"/>
  <c r="L7" i="8" s="1"/>
  <c r="D7" i="8"/>
  <c r="K7" i="8" s="1"/>
  <c r="F13" i="8"/>
  <c r="E13" i="8"/>
  <c r="L13" i="8" s="1"/>
  <c r="D13" i="8"/>
  <c r="F9" i="8"/>
  <c r="E9" i="8"/>
  <c r="L9" i="8" s="1"/>
  <c r="F4" i="8"/>
  <c r="M4" i="8" s="1"/>
  <c r="E4" i="8"/>
  <c r="L4" i="8" s="1"/>
  <c r="D4" i="8"/>
  <c r="K4" i="8" s="1"/>
  <c r="C13" i="8"/>
  <c r="C4" i="8"/>
  <c r="D9" i="8"/>
  <c r="K9" i="8" s="1"/>
  <c r="C9" i="8"/>
  <c r="C7" i="8"/>
  <c r="C32" i="7"/>
  <c r="F31" i="7"/>
  <c r="F30" i="7"/>
  <c r="F29" i="7"/>
  <c r="F37" i="7"/>
  <c r="D38" i="7"/>
  <c r="C38" i="7"/>
  <c r="C35" i="7"/>
  <c r="F34" i="7"/>
  <c r="J16" i="2"/>
  <c r="I16" i="2"/>
  <c r="G13" i="8" l="1"/>
  <c r="H13" i="8" s="1"/>
  <c r="I13" i="8" s="1"/>
  <c r="N7" i="8"/>
  <c r="O7" i="8" s="1"/>
  <c r="P7" i="8" s="1"/>
  <c r="Y7" i="8" s="1"/>
  <c r="G9" i="8"/>
  <c r="H9" i="8" s="1"/>
  <c r="I9" i="8" s="1"/>
  <c r="M13" i="8"/>
  <c r="D21" i="8"/>
  <c r="M9" i="8"/>
  <c r="N9" i="8" s="1"/>
  <c r="O9" i="8" s="1"/>
  <c r="P9" i="8" s="1"/>
  <c r="G4" i="8"/>
  <c r="H4" i="8" s="1"/>
  <c r="I4" i="8" s="1"/>
  <c r="E21" i="8"/>
  <c r="K13" i="8"/>
  <c r="K21" i="8" s="1"/>
  <c r="L21" i="8"/>
  <c r="N4" i="8"/>
  <c r="E27" i="7"/>
  <c r="E40" i="7" s="1"/>
  <c r="F21" i="8"/>
  <c r="C21" i="8"/>
  <c r="D32" i="7"/>
  <c r="F6" i="7"/>
  <c r="F10" i="7"/>
  <c r="F13" i="7"/>
  <c r="F24" i="7"/>
  <c r="F8" i="7"/>
  <c r="F12" i="7"/>
  <c r="F25" i="7"/>
  <c r="F9" i="7"/>
  <c r="F7" i="7"/>
  <c r="F15" i="7"/>
  <c r="F23" i="7"/>
  <c r="F26" i="7"/>
  <c r="D35" i="7"/>
  <c r="D27" i="7"/>
  <c r="F17" i="7"/>
  <c r="F18" i="7"/>
  <c r="F16" i="7"/>
  <c r="F5" i="7"/>
  <c r="F11" i="7"/>
  <c r="Y9" i="8" l="1"/>
  <c r="N13" i="8"/>
  <c r="O13" i="8" s="1"/>
  <c r="P13" i="8" s="1"/>
  <c r="Y13" i="8" s="1"/>
  <c r="H21" i="8"/>
  <c r="M21" i="8"/>
  <c r="G21" i="8"/>
  <c r="I21" i="8"/>
  <c r="N21" i="8"/>
  <c r="O4" i="8"/>
  <c r="D40" i="7"/>
  <c r="O21" i="8" l="1"/>
  <c r="P4" i="8"/>
  <c r="P21" i="8" l="1"/>
  <c r="R4" i="8"/>
  <c r="S4" i="8" l="1"/>
  <c r="R21" i="8"/>
  <c r="T4" i="8" l="1"/>
  <c r="S21" i="8"/>
  <c r="U4" i="8" l="1"/>
  <c r="T21" i="8"/>
  <c r="V4" i="8" l="1"/>
  <c r="U21" i="8"/>
  <c r="V21" i="8" l="1"/>
  <c r="W4" i="8"/>
  <c r="Y4" i="8" l="1"/>
  <c r="W21" i="8"/>
  <c r="Y21" i="8" s="1"/>
  <c r="G16" i="2" l="1"/>
  <c r="F16" i="2"/>
  <c r="D16" i="2"/>
  <c r="C16" i="2"/>
  <c r="F21" i="7" l="1"/>
  <c r="F19" i="7" l="1"/>
  <c r="F14" i="7"/>
  <c r="F22" i="7"/>
  <c r="F20" i="7"/>
  <c r="C27" i="7" l="1"/>
  <c r="C40" i="7" s="1"/>
</calcChain>
</file>

<file path=xl/sharedStrings.xml><?xml version="1.0" encoding="utf-8"?>
<sst xmlns="http://schemas.openxmlformats.org/spreadsheetml/2006/main" count="232" uniqueCount="156">
  <si>
    <t>POLICY CLASS</t>
  </si>
  <si>
    <t>SUB TOTAL</t>
  </si>
  <si>
    <t>Rand Value of cliams</t>
  </si>
  <si>
    <t>Number of cliams</t>
  </si>
  <si>
    <t>1/4/2019- 31/03 /20120</t>
  </si>
  <si>
    <t>1/4/2018- 31/03 /2019</t>
  </si>
  <si>
    <t>1/4//2017 - 31/3/2018</t>
  </si>
  <si>
    <t>Class of Insurance</t>
  </si>
  <si>
    <t>Cover Needed</t>
  </si>
  <si>
    <t>PREMIUM</t>
  </si>
  <si>
    <t>SASRIA</t>
  </si>
  <si>
    <t>COMBINES SECTION</t>
  </si>
  <si>
    <t>Buidlings</t>
  </si>
  <si>
    <t>VEHICLE FLEET</t>
  </si>
  <si>
    <t>BUSINESS ALL RISKS</t>
  </si>
  <si>
    <t>PREMISES</t>
  </si>
  <si>
    <t>ELECTRONICS</t>
  </si>
  <si>
    <t>BUSINESS INTERUPTION</t>
  </si>
  <si>
    <t>GOODS 7 TRANSIT</t>
  </si>
  <si>
    <t>ACCIDENTAL DAMAGE</t>
  </si>
  <si>
    <t>MOTOR VEHICLE</t>
  </si>
  <si>
    <t>KIC Fridge</t>
  </si>
  <si>
    <t>NDZALAMA CSO DATABASE SYSYEM</t>
  </si>
  <si>
    <t>ERP SOFTWARE</t>
  </si>
  <si>
    <t>COMPUTER SOFTWARE</t>
  </si>
  <si>
    <t>FORD RANGER 2.2 XL D/C 4X2 WITH CANOPY</t>
  </si>
  <si>
    <t>UPS</t>
  </si>
  <si>
    <t>Binding Machine</t>
  </si>
  <si>
    <t>OFFICE CONTENTS</t>
  </si>
  <si>
    <t>MOTOR VEHICLES</t>
  </si>
  <si>
    <t>ELECTRONIC EQUIPMENT</t>
  </si>
  <si>
    <t>MONEY SECTION</t>
  </si>
  <si>
    <t>Business Interruption</t>
  </si>
  <si>
    <t>Tablets</t>
  </si>
  <si>
    <t>Desktop Computers</t>
  </si>
  <si>
    <t>Laptops</t>
  </si>
  <si>
    <t>Laptop accessorries - Docking Sations</t>
  </si>
  <si>
    <t>Number of units</t>
  </si>
  <si>
    <t>Average Cost</t>
  </si>
  <si>
    <t>Serveres</t>
  </si>
  <si>
    <t>SWITCHES</t>
  </si>
  <si>
    <t>Firewalls</t>
  </si>
  <si>
    <t>WIFI - Devices</t>
  </si>
  <si>
    <t>Airconditioners</t>
  </si>
  <si>
    <t>Digital still and video cameras</t>
  </si>
  <si>
    <t>HD DECOFDERS</t>
  </si>
  <si>
    <t>Fridges</t>
  </si>
  <si>
    <t>Projectors</t>
  </si>
  <si>
    <t>Printers</t>
  </si>
  <si>
    <t>Microwave Ovens</t>
  </si>
  <si>
    <t>Digital Voice Recorders</t>
  </si>
  <si>
    <t>Televisiion Sets</t>
  </si>
  <si>
    <t>Vacum Cleaners</t>
  </si>
  <si>
    <t>Acess control &amp; CCTV system</t>
  </si>
  <si>
    <t>Shreders</t>
  </si>
  <si>
    <t>Office Furniture and fittings</t>
  </si>
  <si>
    <t>OTHER SOFTWARE</t>
  </si>
  <si>
    <t>TOTAL ASSETS</t>
  </si>
  <si>
    <t>ASSETS CATEGORY</t>
  </si>
  <si>
    <t>Motor vehicles</t>
  </si>
  <si>
    <t>Office Contents</t>
  </si>
  <si>
    <t>All Electronic Equipment</t>
  </si>
  <si>
    <t>OTHER CATEGORIES</t>
  </si>
  <si>
    <t>Money</t>
  </si>
  <si>
    <t>Fidelity Guarantee</t>
  </si>
  <si>
    <t>Goods in Transit</t>
  </si>
  <si>
    <t>Public Liability</t>
  </si>
  <si>
    <t>VAT</t>
  </si>
  <si>
    <t>OTHER APPLICABLE FEES</t>
  </si>
  <si>
    <t>Business All Risk</t>
  </si>
  <si>
    <t>Accidental Damage</t>
  </si>
  <si>
    <t>TOTAL PREMIUM Excluding VAT</t>
  </si>
  <si>
    <t>Directors and Officers Liabilities</t>
  </si>
  <si>
    <t>ELECTRONIC  EQUIPMENT  ( Business All risk included)</t>
  </si>
  <si>
    <t>TOTAL ANNUAL PREMIUM  INCLUDING VAT           ( 2021/2022)</t>
  </si>
  <si>
    <t>GRAND TOTALS</t>
  </si>
  <si>
    <t>Escalation % (Year 1)</t>
  </si>
  <si>
    <t>Escalation % (Year 2)</t>
  </si>
  <si>
    <t>COMPREHENSIVE PRICING SCHEDULE</t>
  </si>
  <si>
    <t>SUMMARY OF FIXED ASSETS REGISTER AS AT 31 MARCH 2020</t>
  </si>
  <si>
    <t>PRICING  - YEAR 1</t>
  </si>
  <si>
    <t>PRICING  - YEAR 2</t>
  </si>
  <si>
    <t>PRICING  - YEAR  3</t>
  </si>
  <si>
    <t>TOTAL PREMIUMS  EXCLUDING VAT</t>
  </si>
  <si>
    <t>TOTAL PREMIUMS OVER 3 YEARS</t>
  </si>
  <si>
    <t>TOTAL ANNUAL PREMIUM  INCLUDING VAT  YEAR 3  ( 2021/2022)</t>
  </si>
  <si>
    <t>Net Book Value</t>
  </si>
  <si>
    <t>Original cost</t>
  </si>
  <si>
    <t>INCIDENT_DATE</t>
  </si>
  <si>
    <t>POLICY_NO_ALT</t>
  </si>
  <si>
    <t>PRODUCT_LINE_ID</t>
  </si>
  <si>
    <t>NAME</t>
  </si>
  <si>
    <t>DESCRIPTION</t>
  </si>
  <si>
    <t>CLAIM_VALUE</t>
  </si>
  <si>
    <t>STATUS</t>
  </si>
  <si>
    <t>Group Schemes Unique</t>
  </si>
  <si>
    <t>123218708 - STOLEN LAPTOP</t>
  </si>
  <si>
    <t>F</t>
  </si>
  <si>
    <t>123074589 - Dell laptop was stolen</t>
  </si>
  <si>
    <t>123074392 - STOLEN  I PAD, DELL LAPTOP, SCHOOL BOOKS</t>
  </si>
  <si>
    <t>123062298 - Laptop was stolen from vehicle</t>
  </si>
  <si>
    <t>123108011 - FY43BSGP - STONE DAMAGE</t>
  </si>
  <si>
    <t>123031263 - laptop and tablet stolen</t>
  </si>
  <si>
    <t>123021528 - Ipad was stolen</t>
  </si>
  <si>
    <t>122975944 - There was a break in at the client's offices and items were stolen</t>
  </si>
  <si>
    <t>122932314 - Laptop stolen from vehicle</t>
  </si>
  <si>
    <t>122926228 - Insured's employee vehicle was broken into and a laptop was stolen</t>
  </si>
  <si>
    <t>122895532 - Client was mugged while walking and a laptop and a Samsung tab was stolen</t>
  </si>
  <si>
    <t>122895481 - Laptop Stolen from client's desk</t>
  </si>
  <si>
    <t>122867535 - Dell laptop stolen with vehicle</t>
  </si>
  <si>
    <t>122838106 - Laptop stolen - Sgringa Mews, Kempton Park</t>
  </si>
  <si>
    <t>122756819 - DELL LAPTOP AND SAMSUNG GALAXY TAB STOLEN</t>
  </si>
  <si>
    <t>122671057 - LAPTOP STOLEN</t>
  </si>
  <si>
    <t>122649047 - THEFT OF THE BACK DOOR</t>
  </si>
  <si>
    <t>C</t>
  </si>
  <si>
    <t xml:space="preserve">Total </t>
  </si>
  <si>
    <t>User</t>
  </si>
  <si>
    <t>Asset Description</t>
  </si>
  <si>
    <t>Asset Number</t>
  </si>
  <si>
    <t>Reason for Loss</t>
  </si>
  <si>
    <t>Date submitted to Insurers</t>
  </si>
  <si>
    <t>Claim status</t>
  </si>
  <si>
    <t>Settlement amount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</si>
  <si>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Abram Hanekom</t>
    </r>
  </si>
  <si>
    <t>iPad</t>
  </si>
  <si>
    <t>House Break in</t>
  </si>
  <si>
    <t>Settled : 24 May 2019</t>
  </si>
  <si>
    <t>R17 229.50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</si>
  <si>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Shadrack Modise</t>
    </r>
  </si>
  <si>
    <t>Dell Laptop</t>
  </si>
  <si>
    <t>Car broken into</t>
  </si>
  <si>
    <t>Settled  24 May 2019</t>
  </si>
  <si>
    <t>R20 067.35</t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</si>
  <si>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Letlhogonolo Motsanana</t>
    </r>
  </si>
  <si>
    <t>Awaiting settlement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</si>
  <si>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2"/>
        <color theme="1"/>
        <rFont val="Calibri"/>
        <family val="2"/>
        <scheme val="minor"/>
      </rPr>
      <t> 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</si>
  <si>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Dineo Lebona</t>
    </r>
  </si>
  <si>
    <t>Settled : 25 September 2019</t>
  </si>
  <si>
    <t>R14 275.75</t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</si>
  <si>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Nyali Morailane</t>
    </r>
  </si>
  <si>
    <t>House Breaking</t>
  </si>
  <si>
    <t>Settled : 07 October 2019</t>
  </si>
  <si>
    <t>R12 155.00</t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</si>
  <si>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Mphumeleli Zungu</t>
    </r>
  </si>
  <si>
    <t>Settled :  23 October 2019</t>
  </si>
  <si>
    <t>R14 007.15</t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</si>
  <si>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Mphumeleli Zungu</t>
    </r>
  </si>
  <si>
    <t>Office break in</t>
  </si>
  <si>
    <r>
      <t>8.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Lonwabo Ganelo</t>
    </r>
  </si>
  <si>
    <r>
      <t>9.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Thembinkosi Mabena</t>
    </r>
  </si>
  <si>
    <r>
      <t>10.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Calibri"/>
        <family val="2"/>
        <scheme val="minor"/>
      </rPr>
      <t>Gauteng District Office</t>
    </r>
  </si>
  <si>
    <t>Settled :  13 January 2020</t>
  </si>
  <si>
    <t xml:space="preserve">         R7 190.10 </t>
  </si>
  <si>
    <t>NDA CLAIMS HISTORY FOR THE THREE YEAR PERIOD 2017/2019 TO 2019/2020</t>
  </si>
  <si>
    <t>TOTAL ANNUAL PREMIUM  INCLUDING VAT  YEAR 2         ( 2021/2022)</t>
  </si>
  <si>
    <t>Computer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</si>
</sst>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[$R-1C09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.5"/>
      <color theme="1"/>
      <name val="Arial"/>
      <family val="2"/>
    </font>
    <font>
      <sz val="8.5"/>
      <color theme="1"/>
      <name val="Arial"/>
      <family val="2"/>
    </font>
    <font>
      <b/>
      <sz val="9.5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u/>
      <sz val="14"/>
      <color theme="1"/>
      <name val="Arial"/>
      <family val="2"/>
    </font>
    <font>
      <b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</fills>
  <borders count="5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5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2"/>
    </xf>
    <xf numFmtId="43" fontId="5" fillId="0" borderId="11" xfId="0" applyNumberFormat="1" applyFont="1" applyBorder="1" applyAlignment="1">
      <alignment horizontal="right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horizontal="left" vertical="center" wrapText="1" indent="1"/>
    </xf>
    <xf numFmtId="0" fontId="3" fillId="0" borderId="31" xfId="0" applyFont="1" applyBorder="1" applyAlignment="1">
      <alignment vertical="center" wrapText="1"/>
    </xf>
    <xf numFmtId="0" fontId="0" fillId="0" borderId="0" xfId="0" applyFill="1"/>
    <xf numFmtId="0" fontId="0" fillId="0" borderId="1" xfId="0" applyFill="1" applyBorder="1" applyAlignment="1">
      <alignment horizontal="left" vertical="center" wrapText="1" indent="2"/>
    </xf>
    <xf numFmtId="0" fontId="3" fillId="0" borderId="1" xfId="0" applyFont="1" applyFill="1" applyBorder="1" applyAlignment="1">
      <alignment horizontal="left" vertical="center" wrapText="1" indent="2"/>
    </xf>
    <xf numFmtId="0" fontId="2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left" vertical="center" wrapText="1" indent="1"/>
    </xf>
    <xf numFmtId="43" fontId="0" fillId="0" borderId="0" xfId="0" applyNumberFormat="1"/>
    <xf numFmtId="0" fontId="0" fillId="0" borderId="0" xfId="0" applyAlignment="1">
      <alignment wrapText="1"/>
    </xf>
    <xf numFmtId="0" fontId="11" fillId="0" borderId="0" xfId="0" applyFont="1"/>
    <xf numFmtId="0" fontId="0" fillId="0" borderId="0" xfId="0" applyBorder="1"/>
    <xf numFmtId="0" fontId="10" fillId="6" borderId="21" xfId="0" applyFont="1" applyFill="1" applyBorder="1"/>
    <xf numFmtId="165" fontId="10" fillId="6" borderId="22" xfId="0" applyNumberFormat="1" applyFont="1" applyFill="1" applyBorder="1" applyAlignment="1">
      <alignment wrapText="1"/>
    </xf>
    <xf numFmtId="165" fontId="10" fillId="6" borderId="23" xfId="0" applyNumberFormat="1" applyFont="1" applyFill="1" applyBorder="1" applyAlignment="1">
      <alignment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43" fontId="0" fillId="0" borderId="26" xfId="0" applyNumberFormat="1" applyBorder="1"/>
    <xf numFmtId="0" fontId="10" fillId="6" borderId="24" xfId="0" applyFont="1" applyFill="1" applyBorder="1"/>
    <xf numFmtId="0" fontId="10" fillId="0" borderId="24" xfId="0" applyFont="1" applyFill="1" applyBorder="1"/>
    <xf numFmtId="165" fontId="10" fillId="0" borderId="25" xfId="0" applyNumberFormat="1" applyFont="1" applyFill="1" applyBorder="1"/>
    <xf numFmtId="43" fontId="10" fillId="0" borderId="26" xfId="0" applyNumberFormat="1" applyFont="1" applyFill="1" applyBorder="1"/>
    <xf numFmtId="0" fontId="0" fillId="0" borderId="24" xfId="0" applyFont="1" applyFill="1" applyBorder="1"/>
    <xf numFmtId="165" fontId="0" fillId="0" borderId="25" xfId="0" applyNumberFormat="1" applyFont="1" applyFill="1" applyBorder="1"/>
    <xf numFmtId="43" fontId="0" fillId="0" borderId="26" xfId="0" applyNumberFormat="1" applyFont="1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4" xfId="0" applyBorder="1"/>
    <xf numFmtId="165" fontId="10" fillId="0" borderId="35" xfId="0" applyNumberFormat="1" applyFont="1" applyFill="1" applyBorder="1"/>
    <xf numFmtId="165" fontId="10" fillId="6" borderId="33" xfId="0" applyNumberFormat="1" applyFont="1" applyFill="1" applyBorder="1"/>
    <xf numFmtId="165" fontId="0" fillId="0" borderId="34" xfId="0" applyNumberFormat="1" applyFont="1" applyFill="1" applyBorder="1"/>
    <xf numFmtId="43" fontId="0" fillId="0" borderId="36" xfId="0" applyNumberFormat="1" applyFont="1" applyFill="1" applyBorder="1"/>
    <xf numFmtId="0" fontId="0" fillId="0" borderId="35" xfId="0" applyBorder="1"/>
    <xf numFmtId="0" fontId="0" fillId="0" borderId="37" xfId="0" applyBorder="1"/>
    <xf numFmtId="0" fontId="2" fillId="0" borderId="39" xfId="0" applyFont="1" applyBorder="1" applyAlignment="1">
      <alignment vertical="center" wrapText="1"/>
    </xf>
    <xf numFmtId="0" fontId="8" fillId="3" borderId="40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left" vertical="center" wrapText="1" indent="1"/>
    </xf>
    <xf numFmtId="165" fontId="10" fillId="6" borderId="47" xfId="0" applyNumberFormat="1" applyFont="1" applyFill="1" applyBorder="1" applyAlignment="1">
      <alignment wrapText="1"/>
    </xf>
    <xf numFmtId="0" fontId="0" fillId="0" borderId="30" xfId="0" applyBorder="1"/>
    <xf numFmtId="0" fontId="0" fillId="0" borderId="48" xfId="0" applyBorder="1"/>
    <xf numFmtId="0" fontId="0" fillId="0" borderId="25" xfId="0" applyBorder="1" applyAlignment="1">
      <alignment horizontal="center" vertical="top"/>
    </xf>
    <xf numFmtId="165" fontId="10" fillId="6" borderId="22" xfId="0" applyNumberFormat="1" applyFont="1" applyFill="1" applyBorder="1" applyAlignment="1">
      <alignment vertical="center" wrapText="1"/>
    </xf>
    <xf numFmtId="165" fontId="0" fillId="0" borderId="25" xfId="0" applyNumberFormat="1" applyBorder="1"/>
    <xf numFmtId="165" fontId="0" fillId="0" borderId="35" xfId="0" applyNumberFormat="1" applyBorder="1"/>
    <xf numFmtId="0" fontId="10" fillId="5" borderId="25" xfId="0" applyFont="1" applyFill="1" applyBorder="1" applyAlignment="1">
      <alignment vertical="center"/>
    </xf>
    <xf numFmtId="0" fontId="10" fillId="5" borderId="25" xfId="0" applyFont="1" applyFill="1" applyBorder="1" applyAlignment="1">
      <alignment vertical="center" wrapText="1"/>
    </xf>
    <xf numFmtId="22" fontId="0" fillId="0" borderId="0" xfId="0" applyNumberFormat="1"/>
    <xf numFmtId="43" fontId="0" fillId="0" borderId="0" xfId="1" applyFont="1"/>
    <xf numFmtId="0" fontId="10" fillId="5" borderId="25" xfId="0" applyFont="1" applyFill="1" applyBorder="1"/>
    <xf numFmtId="0" fontId="10" fillId="5" borderId="25" xfId="0" applyFont="1" applyFill="1" applyBorder="1" applyAlignment="1">
      <alignment wrapText="1"/>
    </xf>
    <xf numFmtId="43" fontId="10" fillId="5" borderId="25" xfId="0" applyNumberFormat="1" applyFont="1" applyFill="1" applyBorder="1"/>
    <xf numFmtId="0" fontId="12" fillId="0" borderId="32" xfId="0" applyFont="1" applyBorder="1" applyAlignment="1">
      <alignment vertical="center" wrapText="1"/>
    </xf>
    <xf numFmtId="0" fontId="12" fillId="0" borderId="49" xfId="0" applyFont="1" applyBorder="1" applyAlignment="1">
      <alignment vertical="center" wrapText="1"/>
    </xf>
    <xf numFmtId="0" fontId="13" fillId="0" borderId="50" xfId="0" applyFont="1" applyBorder="1" applyAlignment="1">
      <alignment horizontal="left" vertical="center" wrapText="1" indent="2"/>
    </xf>
    <xf numFmtId="0" fontId="13" fillId="0" borderId="51" xfId="0" applyFont="1" applyBorder="1" applyAlignment="1">
      <alignment vertical="center" wrapText="1"/>
    </xf>
    <xf numFmtId="15" fontId="13" fillId="0" borderId="51" xfId="0" applyNumberFormat="1" applyFont="1" applyBorder="1" applyAlignment="1">
      <alignment vertical="center" wrapText="1"/>
    </xf>
    <xf numFmtId="0" fontId="13" fillId="0" borderId="51" xfId="0" applyFont="1" applyBorder="1" applyAlignment="1">
      <alignment horizontal="right" vertical="center" wrapText="1"/>
    </xf>
    <xf numFmtId="0" fontId="13" fillId="0" borderId="51" xfId="0" applyFont="1" applyBorder="1" applyAlignment="1">
      <alignment horizontal="right" vertical="center" wrapText="1" indent="5"/>
    </xf>
    <xf numFmtId="0" fontId="16" fillId="0" borderId="4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164" fontId="16" fillId="0" borderId="12" xfId="1" applyNumberFormat="1" applyFont="1" applyFill="1" applyBorder="1" applyAlignment="1">
      <alignment horizontal="left" vertical="center" wrapText="1" indent="1"/>
    </xf>
    <xf numFmtId="165" fontId="0" fillId="0" borderId="0" xfId="1" applyNumberFormat="1" applyFont="1"/>
    <xf numFmtId="165" fontId="16" fillId="0" borderId="5" xfId="1" applyNumberFormat="1" applyFont="1" applyBorder="1" applyAlignment="1">
      <alignment horizontal="left" vertical="center" wrapText="1" indent="1"/>
    </xf>
    <xf numFmtId="165" fontId="16" fillId="0" borderId="9" xfId="1" applyNumberFormat="1" applyFont="1" applyBorder="1" applyAlignment="1">
      <alignment horizontal="right" vertical="center" wrapText="1"/>
    </xf>
    <xf numFmtId="165" fontId="16" fillId="0" borderId="9" xfId="1" applyNumberFormat="1" applyFont="1" applyBorder="1" applyAlignment="1">
      <alignment horizontal="left" vertical="center" wrapText="1" indent="1"/>
    </xf>
    <xf numFmtId="43" fontId="16" fillId="0" borderId="9" xfId="1" applyNumberFormat="1" applyFont="1" applyBorder="1" applyAlignment="1">
      <alignment horizontal="right" vertical="center" wrapText="1"/>
    </xf>
    <xf numFmtId="0" fontId="3" fillId="0" borderId="38" xfId="0" applyFont="1" applyBorder="1" applyAlignment="1">
      <alignment vertical="center" wrapText="1"/>
    </xf>
    <xf numFmtId="165" fontId="0" fillId="0" borderId="8" xfId="1" applyNumberFormat="1" applyFont="1" applyBorder="1" applyAlignment="1"/>
    <xf numFmtId="43" fontId="5" fillId="0" borderId="12" xfId="0" applyNumberFormat="1" applyFont="1" applyFill="1" applyBorder="1" applyAlignment="1">
      <alignment horizontal="right" vertical="center" wrapText="1"/>
    </xf>
    <xf numFmtId="0" fontId="17" fillId="0" borderId="0" xfId="0" applyFont="1"/>
    <xf numFmtId="0" fontId="17" fillId="0" borderId="0" xfId="0" applyFont="1" applyFill="1"/>
    <xf numFmtId="165" fontId="16" fillId="0" borderId="10" xfId="1" applyNumberFormat="1" applyFont="1" applyBorder="1" applyAlignment="1">
      <alignment horizontal="left" vertical="center" wrapText="1" indent="1"/>
    </xf>
    <xf numFmtId="43" fontId="16" fillId="0" borderId="5" xfId="1" applyNumberFormat="1" applyFont="1" applyBorder="1" applyAlignment="1">
      <alignment horizontal="left" vertical="center" wrapText="1" indent="1"/>
    </xf>
    <xf numFmtId="166" fontId="18" fillId="3" borderId="42" xfId="0" applyNumberFormat="1" applyFont="1" applyFill="1" applyBorder="1" applyAlignment="1">
      <alignment vertical="center" wrapText="1"/>
    </xf>
    <xf numFmtId="0" fontId="15" fillId="0" borderId="40" xfId="0" applyFont="1" applyBorder="1" applyAlignment="1">
      <alignment vertical="center" wrapText="1"/>
    </xf>
    <xf numFmtId="0" fontId="16" fillId="0" borderId="40" xfId="0" applyFont="1" applyBorder="1" applyAlignment="1">
      <alignment vertical="center" wrapText="1"/>
    </xf>
    <xf numFmtId="166" fontId="16" fillId="0" borderId="42" xfId="1" applyNumberFormat="1" applyFont="1" applyBorder="1" applyAlignment="1">
      <alignment horizontal="right" vertical="center" wrapText="1"/>
    </xf>
    <xf numFmtId="0" fontId="18" fillId="3" borderId="3" xfId="0" applyFont="1" applyFill="1" applyBorder="1" applyAlignment="1">
      <alignment vertical="center" wrapText="1"/>
    </xf>
    <xf numFmtId="0" fontId="18" fillId="3" borderId="3" xfId="0" applyFont="1" applyFill="1" applyBorder="1" applyAlignment="1">
      <alignment horizontal="center" vertical="center" wrapText="1"/>
    </xf>
    <xf numFmtId="166" fontId="18" fillId="3" borderId="46" xfId="0" applyNumberFormat="1" applyFont="1" applyFill="1" applyBorder="1" applyAlignment="1">
      <alignment vertical="center" wrapText="1"/>
    </xf>
    <xf numFmtId="0" fontId="18" fillId="0" borderId="40" xfId="0" applyFont="1" applyBorder="1" applyAlignment="1">
      <alignment vertical="center" wrapText="1"/>
    </xf>
    <xf numFmtId="0" fontId="18" fillId="9" borderId="40" xfId="0" applyFont="1" applyFill="1" applyBorder="1" applyAlignment="1">
      <alignment vertical="center" wrapText="1"/>
    </xf>
    <xf numFmtId="166" fontId="18" fillId="9" borderId="42" xfId="0" applyNumberFormat="1" applyFont="1" applyFill="1" applyBorder="1" applyAlignment="1">
      <alignment vertical="center" wrapText="1"/>
    </xf>
    <xf numFmtId="166" fontId="18" fillId="3" borderId="16" xfId="0" applyNumberFormat="1" applyFont="1" applyFill="1" applyBorder="1" applyAlignment="1">
      <alignment vertical="center" wrapText="1"/>
    </xf>
    <xf numFmtId="0" fontId="18" fillId="9" borderId="3" xfId="0" applyFont="1" applyFill="1" applyBorder="1" applyAlignment="1">
      <alignment horizontal="center" vertical="top" wrapText="1"/>
    </xf>
    <xf numFmtId="0" fontId="18" fillId="3" borderId="3" xfId="0" applyFont="1" applyFill="1" applyBorder="1" applyAlignment="1">
      <alignment horizontal="left" vertical="center" wrapText="1" indent="3"/>
    </xf>
    <xf numFmtId="0" fontId="18" fillId="4" borderId="3" xfId="0" applyFont="1" applyFill="1" applyBorder="1" applyAlignment="1">
      <alignment vertical="top" wrapText="1"/>
    </xf>
    <xf numFmtId="0" fontId="15" fillId="0" borderId="0" xfId="0" applyFont="1"/>
    <xf numFmtId="0" fontId="18" fillId="9" borderId="17" xfId="0" applyFont="1" applyFill="1" applyBorder="1" applyAlignment="1">
      <alignment vertical="top" wrapText="1"/>
    </xf>
    <xf numFmtId="0" fontId="15" fillId="4" borderId="40" xfId="0" applyFont="1" applyFill="1" applyBorder="1" applyAlignment="1">
      <alignment vertical="center" wrapText="1"/>
    </xf>
    <xf numFmtId="0" fontId="15" fillId="3" borderId="40" xfId="0" applyFont="1" applyFill="1" applyBorder="1" applyAlignment="1">
      <alignment vertical="center" wrapText="1"/>
    </xf>
    <xf numFmtId="0" fontId="6" fillId="7" borderId="40" xfId="0" applyFont="1" applyFill="1" applyBorder="1" applyAlignment="1">
      <alignment vertical="center" wrapText="1"/>
    </xf>
    <xf numFmtId="166" fontId="18" fillId="7" borderId="42" xfId="0" applyNumberFormat="1" applyFont="1" applyFill="1" applyBorder="1" applyAlignment="1">
      <alignment horizontal="right" vertical="center" wrapText="1"/>
    </xf>
    <xf numFmtId="166" fontId="18" fillId="7" borderId="46" xfId="0" applyNumberFormat="1" applyFont="1" applyFill="1" applyBorder="1" applyAlignment="1">
      <alignment vertical="center" wrapText="1"/>
    </xf>
    <xf numFmtId="0" fontId="15" fillId="7" borderId="40" xfId="0" applyFont="1" applyFill="1" applyBorder="1" applyAlignment="1">
      <alignment vertical="center" wrapText="1"/>
    </xf>
    <xf numFmtId="0" fontId="15" fillId="7" borderId="0" xfId="0" applyFont="1" applyFill="1"/>
    <xf numFmtId="166" fontId="18" fillId="7" borderId="44" xfId="0" applyNumberFormat="1" applyFont="1" applyFill="1" applyBorder="1" applyAlignment="1">
      <alignment vertical="center" wrapText="1"/>
    </xf>
    <xf numFmtId="166" fontId="6" fillId="7" borderId="53" xfId="0" applyNumberFormat="1" applyFont="1" applyFill="1" applyBorder="1" applyAlignment="1">
      <alignment horizontal="right" vertical="center" wrapText="1"/>
    </xf>
    <xf numFmtId="166" fontId="6" fillId="7" borderId="46" xfId="0" applyNumberFormat="1" applyFont="1" applyFill="1" applyBorder="1" applyAlignment="1">
      <alignment horizontal="right" vertical="center" wrapText="1"/>
    </xf>
    <xf numFmtId="166" fontId="16" fillId="0" borderId="43" xfId="1" applyNumberFormat="1" applyFont="1" applyBorder="1" applyAlignment="1">
      <alignment horizontal="right" vertical="center" wrapText="1"/>
    </xf>
    <xf numFmtId="166" fontId="16" fillId="0" borderId="31" xfId="1" applyNumberFormat="1" applyFont="1" applyBorder="1" applyAlignment="1">
      <alignment horizontal="right" vertical="center" wrapText="1"/>
    </xf>
    <xf numFmtId="166" fontId="6" fillId="7" borderId="2" xfId="0" applyNumberFormat="1" applyFont="1" applyFill="1" applyBorder="1" applyAlignment="1">
      <alignment horizontal="right" vertical="center" wrapText="1"/>
    </xf>
    <xf numFmtId="166" fontId="16" fillId="0" borderId="40" xfId="1" applyNumberFormat="1" applyFont="1" applyBorder="1" applyAlignment="1">
      <alignment horizontal="right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 indent="2"/>
    </xf>
    <xf numFmtId="0" fontId="0" fillId="2" borderId="3" xfId="0" applyFill="1" applyBorder="1" applyAlignment="1">
      <alignment horizontal="left" vertical="center" wrapText="1" indent="2"/>
    </xf>
    <xf numFmtId="0" fontId="13" fillId="0" borderId="52" xfId="0" applyFont="1" applyBorder="1" applyAlignment="1">
      <alignment horizontal="right" vertical="center" wrapText="1"/>
    </xf>
    <xf numFmtId="0" fontId="13" fillId="0" borderId="50" xfId="0" applyFont="1" applyBorder="1" applyAlignment="1">
      <alignment horizontal="right" vertical="center" wrapText="1"/>
    </xf>
    <xf numFmtId="0" fontId="13" fillId="0" borderId="52" xfId="0" applyFont="1" applyBorder="1" applyAlignment="1">
      <alignment horizontal="left" vertical="center" wrapText="1" indent="2"/>
    </xf>
    <xf numFmtId="0" fontId="13" fillId="0" borderId="50" xfId="0" applyFont="1" applyBorder="1" applyAlignment="1">
      <alignment horizontal="left" vertical="center" wrapText="1" indent="2"/>
    </xf>
    <xf numFmtId="0" fontId="13" fillId="0" borderId="52" xfId="0" applyFont="1" applyBorder="1" applyAlignment="1">
      <alignment vertical="center" wrapText="1"/>
    </xf>
    <xf numFmtId="0" fontId="13" fillId="0" borderId="50" xfId="0" applyFont="1" applyBorder="1" applyAlignment="1">
      <alignment vertical="center" wrapText="1"/>
    </xf>
    <xf numFmtId="15" fontId="13" fillId="0" borderId="52" xfId="0" applyNumberFormat="1" applyFont="1" applyBorder="1" applyAlignment="1">
      <alignment vertical="center" wrapText="1"/>
    </xf>
    <xf numFmtId="15" fontId="13" fillId="0" borderId="50" xfId="0" applyNumberFormat="1" applyFont="1" applyBorder="1" applyAlignment="1">
      <alignment vertical="center" wrapText="1"/>
    </xf>
    <xf numFmtId="166" fontId="16" fillId="0" borderId="1" xfId="1" applyNumberFormat="1" applyFont="1" applyBorder="1" applyAlignment="1">
      <alignment horizontal="right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1"/>
  <sheetViews>
    <sheetView tabSelected="1" workbookViewId="0">
      <selection activeCell="E7" sqref="E7"/>
    </sheetView>
  </sheetViews>
  <sheetFormatPr defaultRowHeight="15" x14ac:dyDescent="0.25"/>
  <cols>
    <col min="2" max="2" width="39.42578125" customWidth="1"/>
    <col min="3" max="3" width="11.85546875" customWidth="1"/>
    <col min="4" max="4" width="15.7109375" customWidth="1"/>
    <col min="5" max="5" width="13.85546875" customWidth="1"/>
    <col min="6" max="6" width="13.140625" customWidth="1"/>
  </cols>
  <sheetData>
    <row r="1" spans="2:6" x14ac:dyDescent="0.25">
      <c r="B1" s="19" t="s">
        <v>79</v>
      </c>
    </row>
    <row r="2" spans="2:6" ht="15.75" thickBot="1" x14ac:dyDescent="0.3"/>
    <row r="3" spans="2:6" s="20" customFormat="1" ht="30" x14ac:dyDescent="0.25">
      <c r="B3" s="21" t="s">
        <v>58</v>
      </c>
      <c r="C3" s="22" t="s">
        <v>37</v>
      </c>
      <c r="D3" s="55" t="s">
        <v>87</v>
      </c>
      <c r="E3" s="51" t="s">
        <v>86</v>
      </c>
      <c r="F3" s="23" t="s">
        <v>38</v>
      </c>
    </row>
    <row r="4" spans="2:6" x14ac:dyDescent="0.25">
      <c r="B4" s="24"/>
      <c r="C4" s="25"/>
      <c r="D4" s="54"/>
      <c r="E4" s="52"/>
      <c r="F4" s="26"/>
    </row>
    <row r="5" spans="2:6" x14ac:dyDescent="0.25">
      <c r="B5" s="24" t="s">
        <v>33</v>
      </c>
      <c r="C5" s="25">
        <v>16</v>
      </c>
      <c r="D5" s="56">
        <v>311667.45</v>
      </c>
      <c r="E5" s="56">
        <v>119681.82999999993</v>
      </c>
      <c r="F5" s="27">
        <f>+D5/C5</f>
        <v>19479.215625000001</v>
      </c>
    </row>
    <row r="6" spans="2:6" x14ac:dyDescent="0.25">
      <c r="B6" s="24" t="s">
        <v>34</v>
      </c>
      <c r="C6" s="25">
        <v>102</v>
      </c>
      <c r="D6" s="56">
        <v>1195594.6299999997</v>
      </c>
      <c r="E6" s="56">
        <v>83307.530000000042</v>
      </c>
      <c r="F6" s="27">
        <f t="shared" ref="F6:F26" si="0">+D6/C6</f>
        <v>11721.515980392154</v>
      </c>
    </row>
    <row r="7" spans="2:6" x14ac:dyDescent="0.25">
      <c r="B7" s="24" t="s">
        <v>35</v>
      </c>
      <c r="C7" s="25">
        <v>172</v>
      </c>
      <c r="D7" s="56">
        <v>2952628.6400000034</v>
      </c>
      <c r="E7" s="56">
        <v>1022949.0499999986</v>
      </c>
      <c r="F7" s="27">
        <f t="shared" si="0"/>
        <v>17166.445581395368</v>
      </c>
    </row>
    <row r="8" spans="2:6" x14ac:dyDescent="0.25">
      <c r="B8" s="24" t="s">
        <v>36</v>
      </c>
      <c r="C8" s="25">
        <v>6</v>
      </c>
      <c r="D8" s="56">
        <v>10569.18</v>
      </c>
      <c r="E8" s="56">
        <v>1435.33</v>
      </c>
      <c r="F8" s="27">
        <f t="shared" si="0"/>
        <v>1761.53</v>
      </c>
    </row>
    <row r="9" spans="2:6" x14ac:dyDescent="0.25">
      <c r="B9" s="24" t="s">
        <v>39</v>
      </c>
      <c r="C9" s="25">
        <v>15</v>
      </c>
      <c r="D9" s="56">
        <v>2791179.149999999</v>
      </c>
      <c r="E9" s="56">
        <v>1251200.2100000004</v>
      </c>
      <c r="F9" s="27">
        <f t="shared" si="0"/>
        <v>186078.60999999993</v>
      </c>
    </row>
    <row r="10" spans="2:6" x14ac:dyDescent="0.25">
      <c r="B10" s="24" t="s">
        <v>26</v>
      </c>
      <c r="C10" s="25">
        <v>2</v>
      </c>
      <c r="D10" s="56">
        <v>241457.69999999998</v>
      </c>
      <c r="E10" s="56">
        <v>35809.54</v>
      </c>
      <c r="F10" s="27">
        <f t="shared" si="0"/>
        <v>120728.84999999999</v>
      </c>
    </row>
    <row r="11" spans="2:6" x14ac:dyDescent="0.25">
      <c r="B11" s="24" t="s">
        <v>40</v>
      </c>
      <c r="C11" s="25">
        <v>30</v>
      </c>
      <c r="D11" s="56">
        <v>620527.02999999956</v>
      </c>
      <c r="E11" s="56">
        <v>136471.03000000006</v>
      </c>
      <c r="F11" s="27">
        <f t="shared" si="0"/>
        <v>20684.234333333319</v>
      </c>
    </row>
    <row r="12" spans="2:6" x14ac:dyDescent="0.25">
      <c r="B12" s="24" t="s">
        <v>41</v>
      </c>
      <c r="C12" s="25">
        <v>17</v>
      </c>
      <c r="D12" s="56">
        <v>436221.73</v>
      </c>
      <c r="E12" s="56">
        <v>139198.85999999999</v>
      </c>
      <c r="F12" s="27">
        <f t="shared" si="0"/>
        <v>25660.10176470588</v>
      </c>
    </row>
    <row r="13" spans="2:6" x14ac:dyDescent="0.25">
      <c r="B13" s="24" t="s">
        <v>42</v>
      </c>
      <c r="C13" s="25">
        <v>52</v>
      </c>
      <c r="D13" s="56">
        <v>222895.95000000007</v>
      </c>
      <c r="E13" s="56">
        <v>31695.990000000027</v>
      </c>
      <c r="F13" s="27">
        <f t="shared" si="0"/>
        <v>4286.4605769230784</v>
      </c>
    </row>
    <row r="14" spans="2:6" x14ac:dyDescent="0.25">
      <c r="B14" s="24" t="s">
        <v>47</v>
      </c>
      <c r="C14" s="25">
        <v>13</v>
      </c>
      <c r="D14" s="56">
        <v>386168.49000000005</v>
      </c>
      <c r="E14" s="56">
        <v>120219.07999999997</v>
      </c>
      <c r="F14" s="27">
        <f t="shared" si="0"/>
        <v>29705.268461538464</v>
      </c>
    </row>
    <row r="15" spans="2:6" x14ac:dyDescent="0.25">
      <c r="B15" s="24" t="s">
        <v>48</v>
      </c>
      <c r="C15" s="25">
        <v>32</v>
      </c>
      <c r="D15" s="56">
        <v>139413.41000000006</v>
      </c>
      <c r="E15" s="56">
        <v>43572.579999999936</v>
      </c>
      <c r="F15" s="27">
        <f t="shared" si="0"/>
        <v>4356.6690625000019</v>
      </c>
    </row>
    <row r="16" spans="2:6" x14ac:dyDescent="0.25">
      <c r="B16" s="24" t="s">
        <v>43</v>
      </c>
      <c r="C16" s="25">
        <v>34</v>
      </c>
      <c r="D16" s="56">
        <v>321580.10000000003</v>
      </c>
      <c r="E16" s="56">
        <v>228316.16000000006</v>
      </c>
      <c r="F16" s="27">
        <f t="shared" si="0"/>
        <v>9458.2382352941186</v>
      </c>
    </row>
    <row r="17" spans="2:6" x14ac:dyDescent="0.25">
      <c r="B17" s="24" t="s">
        <v>44</v>
      </c>
      <c r="C17" s="25">
        <v>5</v>
      </c>
      <c r="D17" s="56">
        <v>36109.440000000002</v>
      </c>
      <c r="E17" s="56">
        <v>2582.9899999999998</v>
      </c>
      <c r="F17" s="27">
        <f t="shared" si="0"/>
        <v>7221.8880000000008</v>
      </c>
    </row>
    <row r="18" spans="2:6" x14ac:dyDescent="0.25">
      <c r="B18" s="24" t="s">
        <v>27</v>
      </c>
      <c r="C18" s="25">
        <v>3</v>
      </c>
      <c r="D18" s="56">
        <v>29250.66</v>
      </c>
      <c r="E18" s="56">
        <v>1360.07</v>
      </c>
      <c r="F18" s="27">
        <f t="shared" si="0"/>
        <v>9750.2199999999993</v>
      </c>
    </row>
    <row r="19" spans="2:6" x14ac:dyDescent="0.25">
      <c r="B19" s="24" t="s">
        <v>54</v>
      </c>
      <c r="C19" s="25">
        <v>9</v>
      </c>
      <c r="D19" s="56">
        <v>72347.28</v>
      </c>
      <c r="E19" s="56">
        <v>31741.249999999996</v>
      </c>
      <c r="F19" s="27">
        <f t="shared" si="0"/>
        <v>8038.5866666666661</v>
      </c>
    </row>
    <row r="20" spans="2:6" x14ac:dyDescent="0.25">
      <c r="B20" s="24" t="s">
        <v>45</v>
      </c>
      <c r="C20" s="25">
        <v>5</v>
      </c>
      <c r="D20" s="56">
        <v>15834.61</v>
      </c>
      <c r="E20" s="56">
        <v>6767.7599999999993</v>
      </c>
      <c r="F20" s="27">
        <f t="shared" si="0"/>
        <v>3166.922</v>
      </c>
    </row>
    <row r="21" spans="2:6" x14ac:dyDescent="0.25">
      <c r="B21" s="24" t="s">
        <v>46</v>
      </c>
      <c r="C21" s="25">
        <v>39</v>
      </c>
      <c r="D21" s="56">
        <v>115583.08</v>
      </c>
      <c r="E21" s="56">
        <v>39359.189999999995</v>
      </c>
      <c r="F21" s="27">
        <f t="shared" si="0"/>
        <v>2963.668717948718</v>
      </c>
    </row>
    <row r="22" spans="2:6" x14ac:dyDescent="0.25">
      <c r="B22" s="24" t="s">
        <v>49</v>
      </c>
      <c r="C22" s="25">
        <v>26</v>
      </c>
      <c r="D22" s="56">
        <v>25085.08</v>
      </c>
      <c r="E22" s="56">
        <v>4793.1799999999994</v>
      </c>
      <c r="F22" s="27">
        <f t="shared" si="0"/>
        <v>964.81076923076932</v>
      </c>
    </row>
    <row r="23" spans="2:6" x14ac:dyDescent="0.25">
      <c r="B23" s="24" t="s">
        <v>50</v>
      </c>
      <c r="C23" s="25">
        <v>7</v>
      </c>
      <c r="D23" s="56">
        <v>126008.86999999998</v>
      </c>
      <c r="E23" s="56">
        <v>67078.52</v>
      </c>
      <c r="F23" s="27">
        <f t="shared" si="0"/>
        <v>18001.267142857141</v>
      </c>
    </row>
    <row r="24" spans="2:6" x14ac:dyDescent="0.25">
      <c r="B24" s="24" t="s">
        <v>51</v>
      </c>
      <c r="C24" s="25">
        <v>11</v>
      </c>
      <c r="D24" s="56">
        <v>99339.26</v>
      </c>
      <c r="E24" s="56">
        <v>39553.769999999997</v>
      </c>
      <c r="F24" s="27">
        <f t="shared" si="0"/>
        <v>9030.8418181818179</v>
      </c>
    </row>
    <row r="25" spans="2:6" x14ac:dyDescent="0.25">
      <c r="B25" s="24" t="s">
        <v>52</v>
      </c>
      <c r="C25" s="25">
        <v>14</v>
      </c>
      <c r="D25" s="56">
        <v>36016.159999999996</v>
      </c>
      <c r="E25" s="56">
        <v>19596.029999999995</v>
      </c>
      <c r="F25" s="27">
        <f t="shared" si="0"/>
        <v>2572.5828571428569</v>
      </c>
    </row>
    <row r="26" spans="2:6" ht="15.75" thickBot="1" x14ac:dyDescent="0.3">
      <c r="B26" s="24" t="s">
        <v>53</v>
      </c>
      <c r="C26" s="38">
        <v>2</v>
      </c>
      <c r="D26" s="56">
        <v>703073.33</v>
      </c>
      <c r="E26" s="56">
        <v>371066.48</v>
      </c>
      <c r="F26" s="27">
        <f t="shared" si="0"/>
        <v>351536.66499999998</v>
      </c>
    </row>
    <row r="27" spans="2:6" ht="15.75" thickBot="1" x14ac:dyDescent="0.3">
      <c r="B27" s="28" t="s">
        <v>30</v>
      </c>
      <c r="C27" s="40">
        <f>SUM(C5:C26)</f>
        <v>612</v>
      </c>
      <c r="D27" s="40">
        <f>SUM(D5:D26)</f>
        <v>10888551.229999997</v>
      </c>
      <c r="E27" s="40">
        <f>SUM(E5:E26)</f>
        <v>3797756.4299999997</v>
      </c>
      <c r="F27" s="31"/>
    </row>
    <row r="28" spans="2:6" s="12" customFormat="1" ht="15.75" thickTop="1" x14ac:dyDescent="0.25">
      <c r="B28" s="29"/>
      <c r="C28" s="39"/>
      <c r="D28" s="30"/>
      <c r="E28" s="30"/>
      <c r="F28" s="31"/>
    </row>
    <row r="29" spans="2:6" s="12" customFormat="1" x14ac:dyDescent="0.25">
      <c r="B29" s="32" t="s">
        <v>22</v>
      </c>
      <c r="C29" s="33">
        <v>1</v>
      </c>
      <c r="D29" s="33">
        <v>3978993.45</v>
      </c>
      <c r="E29" s="33">
        <v>3840833.96</v>
      </c>
      <c r="F29" s="34">
        <f>+D29/C29</f>
        <v>3978993.45</v>
      </c>
    </row>
    <row r="30" spans="2:6" s="12" customFormat="1" x14ac:dyDescent="0.25">
      <c r="B30" s="32" t="s">
        <v>23</v>
      </c>
      <c r="C30" s="33">
        <v>1</v>
      </c>
      <c r="D30" s="33">
        <v>1721302</v>
      </c>
      <c r="E30" s="33">
        <v>30872.98</v>
      </c>
      <c r="F30" s="34">
        <f>+D30/C30</f>
        <v>1721302</v>
      </c>
    </row>
    <row r="31" spans="2:6" s="12" customFormat="1" ht="15.75" thickBot="1" x14ac:dyDescent="0.3">
      <c r="B31" s="32" t="s">
        <v>56</v>
      </c>
      <c r="C31" s="41">
        <v>2</v>
      </c>
      <c r="D31" s="41">
        <v>68525.399999999994</v>
      </c>
      <c r="E31" s="41">
        <v>9469.6</v>
      </c>
      <c r="F31" s="42">
        <f>+D31/C31</f>
        <v>34262.699999999997</v>
      </c>
    </row>
    <row r="32" spans="2:6" ht="15.75" thickBot="1" x14ac:dyDescent="0.3">
      <c r="B32" s="28" t="s">
        <v>24</v>
      </c>
      <c r="C32" s="40">
        <f>SUM(C29:C31)</f>
        <v>4</v>
      </c>
      <c r="D32" s="40">
        <f>SUM(D29:D31)</f>
        <v>5768820.8500000006</v>
      </c>
      <c r="E32" s="40">
        <f>SUM(E29:E31)</f>
        <v>3881176.54</v>
      </c>
      <c r="F32" s="31"/>
    </row>
    <row r="33" spans="2:6" ht="15.75" thickTop="1" x14ac:dyDescent="0.25">
      <c r="B33" s="24"/>
      <c r="C33" s="43"/>
      <c r="D33" s="57"/>
      <c r="E33" s="57"/>
      <c r="F33" s="44"/>
    </row>
    <row r="34" spans="2:6" ht="15.75" thickBot="1" x14ac:dyDescent="0.3">
      <c r="B34" s="24" t="s">
        <v>25</v>
      </c>
      <c r="C34" s="25">
        <v>1</v>
      </c>
      <c r="D34" s="56">
        <v>302707.51</v>
      </c>
      <c r="E34" s="56">
        <v>136218.38</v>
      </c>
      <c r="F34" s="27">
        <f>+D34/C34</f>
        <v>302707.51</v>
      </c>
    </row>
    <row r="35" spans="2:6" ht="15.75" thickBot="1" x14ac:dyDescent="0.3">
      <c r="B35" s="28" t="s">
        <v>29</v>
      </c>
      <c r="C35" s="40">
        <f>+C34</f>
        <v>1</v>
      </c>
      <c r="D35" s="40">
        <f>+D34</f>
        <v>302707.51</v>
      </c>
      <c r="E35" s="40">
        <f>+E34</f>
        <v>136218.38</v>
      </c>
      <c r="F35" s="31"/>
    </row>
    <row r="36" spans="2:6" ht="15.75" thickTop="1" x14ac:dyDescent="0.25">
      <c r="B36" s="24"/>
      <c r="C36" s="25"/>
      <c r="D36" s="56"/>
      <c r="E36" s="56"/>
      <c r="F36" s="26"/>
    </row>
    <row r="37" spans="2:6" ht="15.75" thickBot="1" x14ac:dyDescent="0.3">
      <c r="B37" s="24" t="s">
        <v>55</v>
      </c>
      <c r="C37" s="25">
        <v>1675</v>
      </c>
      <c r="D37" s="56">
        <v>4836369.0899999915</v>
      </c>
      <c r="E37" s="56">
        <v>1466753.5599999982</v>
      </c>
      <c r="F37" s="31" t="e">
        <f>SUM(#REF!)</f>
        <v>#REF!</v>
      </c>
    </row>
    <row r="38" spans="2:6" ht="15.75" thickBot="1" x14ac:dyDescent="0.3">
      <c r="B38" s="28" t="s">
        <v>28</v>
      </c>
      <c r="C38" s="40">
        <f>+C37</f>
        <v>1675</v>
      </c>
      <c r="D38" s="40">
        <f>+D37</f>
        <v>4836369.0899999915</v>
      </c>
      <c r="E38" s="40">
        <f>+E37</f>
        <v>1466753.5599999982</v>
      </c>
      <c r="F38" s="31"/>
    </row>
    <row r="39" spans="2:6" ht="16.5" thickTop="1" thickBot="1" x14ac:dyDescent="0.3">
      <c r="B39" s="24"/>
      <c r="C39" s="25"/>
      <c r="D39" s="56"/>
      <c r="E39" s="56"/>
      <c r="F39" s="26"/>
    </row>
    <row r="40" spans="2:6" ht="15.75" thickBot="1" x14ac:dyDescent="0.3">
      <c r="B40" s="28" t="s">
        <v>57</v>
      </c>
      <c r="C40" s="40">
        <f>+C38+C35+C32+C27</f>
        <v>2292</v>
      </c>
      <c r="D40" s="40">
        <f>+D38+D35+D32+D27</f>
        <v>21796448.679999989</v>
      </c>
      <c r="E40" s="40">
        <f>+E38+E35+E32+E27</f>
        <v>9281904.9099999983</v>
      </c>
      <c r="F40" s="31"/>
    </row>
    <row r="41" spans="2:6" ht="16.5" thickTop="1" thickBot="1" x14ac:dyDescent="0.3">
      <c r="B41" s="35"/>
      <c r="C41" s="36"/>
      <c r="D41" s="36"/>
      <c r="E41" s="53"/>
      <c r="F41" s="3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1"/>
  <sheetViews>
    <sheetView workbookViewId="0">
      <selection activeCell="E4" sqref="E4"/>
    </sheetView>
  </sheetViews>
  <sheetFormatPr defaultRowHeight="15" x14ac:dyDescent="0.25"/>
  <cols>
    <col min="1" max="1" width="4.140625" customWidth="1"/>
    <col min="2" max="2" width="30.5703125" customWidth="1"/>
    <col min="3" max="3" width="20.140625" customWidth="1"/>
    <col min="4" max="4" width="13" customWidth="1"/>
    <col min="5" max="5" width="12.28515625" customWidth="1"/>
    <col min="6" max="8" width="13.42578125" customWidth="1"/>
    <col min="9" max="9" width="13.85546875" customWidth="1"/>
    <col min="10" max="10" width="11.42578125" customWidth="1"/>
    <col min="11" max="11" width="13.42578125" customWidth="1"/>
    <col min="12" max="12" width="10.140625" customWidth="1"/>
    <col min="13" max="13" width="12" customWidth="1"/>
    <col min="14" max="15" width="11.42578125" customWidth="1"/>
    <col min="16" max="16" width="13.42578125" customWidth="1"/>
    <col min="17" max="17" width="11.7109375" customWidth="1"/>
    <col min="18" max="18" width="13.42578125" customWidth="1"/>
    <col min="19" max="19" width="10.140625" customWidth="1"/>
    <col min="20" max="20" width="12" customWidth="1"/>
    <col min="21" max="22" width="11.42578125" customWidth="1"/>
    <col min="23" max="23" width="12.5703125" customWidth="1"/>
    <col min="24" max="24" width="0.7109375" customWidth="1"/>
    <col min="25" max="25" width="12.5703125" customWidth="1"/>
  </cols>
  <sheetData>
    <row r="1" spans="2:25" ht="21" customHeight="1" thickBot="1" x14ac:dyDescent="0.3">
      <c r="B1" s="131" t="s">
        <v>78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3"/>
    </row>
    <row r="2" spans="2:25" ht="21" customHeight="1" thickBot="1" x14ac:dyDescent="0.3">
      <c r="B2" s="48"/>
      <c r="C2" s="49"/>
      <c r="D2" s="117" t="s">
        <v>80</v>
      </c>
      <c r="E2" s="118"/>
      <c r="F2" s="118"/>
      <c r="G2" s="118"/>
      <c r="H2" s="118"/>
      <c r="I2" s="119"/>
      <c r="J2" s="5"/>
      <c r="K2" s="117" t="s">
        <v>81</v>
      </c>
      <c r="L2" s="118"/>
      <c r="M2" s="118"/>
      <c r="N2" s="118"/>
      <c r="O2" s="118"/>
      <c r="P2" s="119"/>
      <c r="Q2" s="6"/>
      <c r="R2" s="117" t="s">
        <v>82</v>
      </c>
      <c r="S2" s="118"/>
      <c r="T2" s="118"/>
      <c r="U2" s="118"/>
      <c r="V2" s="118"/>
      <c r="W2" s="119"/>
    </row>
    <row r="3" spans="2:25" ht="72.75" thickBot="1" x14ac:dyDescent="0.3">
      <c r="B3" s="47" t="s">
        <v>7</v>
      </c>
      <c r="C3" s="50" t="s">
        <v>8</v>
      </c>
      <c r="D3" s="92" t="s">
        <v>9</v>
      </c>
      <c r="E3" s="92" t="s">
        <v>10</v>
      </c>
      <c r="F3" s="92" t="s">
        <v>68</v>
      </c>
      <c r="G3" s="92" t="s">
        <v>71</v>
      </c>
      <c r="H3" s="92" t="s">
        <v>67</v>
      </c>
      <c r="I3" s="98" t="s">
        <v>74</v>
      </c>
      <c r="J3" s="91" t="s">
        <v>76</v>
      </c>
      <c r="K3" s="92" t="s">
        <v>9</v>
      </c>
      <c r="L3" s="92" t="s">
        <v>10</v>
      </c>
      <c r="M3" s="92" t="s">
        <v>68</v>
      </c>
      <c r="N3" s="92" t="s">
        <v>83</v>
      </c>
      <c r="O3" s="99" t="s">
        <v>67</v>
      </c>
      <c r="P3" s="100" t="s">
        <v>154</v>
      </c>
      <c r="Q3" s="92" t="s">
        <v>77</v>
      </c>
      <c r="R3" s="92" t="s">
        <v>9</v>
      </c>
      <c r="S3" s="92" t="s">
        <v>10</v>
      </c>
      <c r="T3" s="92" t="s">
        <v>68</v>
      </c>
      <c r="U3" s="92" t="s">
        <v>71</v>
      </c>
      <c r="V3" s="99" t="s">
        <v>67</v>
      </c>
      <c r="W3" s="100" t="s">
        <v>85</v>
      </c>
      <c r="X3" s="101"/>
      <c r="Y3" s="102" t="s">
        <v>84</v>
      </c>
    </row>
    <row r="4" spans="2:25" ht="15.75" thickBot="1" x14ac:dyDescent="0.3">
      <c r="B4" s="105" t="s">
        <v>11</v>
      </c>
      <c r="C4" s="111">
        <f>+C5+C6</f>
        <v>7836369.0899999915</v>
      </c>
      <c r="D4" s="106">
        <f t="shared" ref="D4:F4" si="0">+D5+D6</f>
        <v>0</v>
      </c>
      <c r="E4" s="106">
        <f t="shared" si="0"/>
        <v>0</v>
      </c>
      <c r="F4" s="106">
        <f t="shared" si="0"/>
        <v>0</v>
      </c>
      <c r="G4" s="106">
        <f>+F4+E4+D4</f>
        <v>0</v>
      </c>
      <c r="H4" s="107">
        <f>+G4*15%</f>
        <v>0</v>
      </c>
      <c r="I4" s="107">
        <f>+H4+G4</f>
        <v>0</v>
      </c>
      <c r="J4" s="108"/>
      <c r="K4" s="107">
        <f>+D4+(D4*J4)</f>
        <v>0</v>
      </c>
      <c r="L4" s="107">
        <f>+E4+(E4*J4)</f>
        <v>0</v>
      </c>
      <c r="M4" s="107">
        <f>+F4+(F4*J4)</f>
        <v>0</v>
      </c>
      <c r="N4" s="107">
        <f>+M4+L4+K4</f>
        <v>0</v>
      </c>
      <c r="O4" s="107">
        <f>+N4*0.15</f>
        <v>0</v>
      </c>
      <c r="P4" s="107">
        <f>+O4+N4</f>
        <v>0</v>
      </c>
      <c r="Q4" s="108"/>
      <c r="R4" s="108">
        <f t="shared" ref="R4:V4" si="1">+Q4+P4</f>
        <v>0</v>
      </c>
      <c r="S4" s="108">
        <f t="shared" si="1"/>
        <v>0</v>
      </c>
      <c r="T4" s="108">
        <f t="shared" si="1"/>
        <v>0</v>
      </c>
      <c r="U4" s="108">
        <f t="shared" si="1"/>
        <v>0</v>
      </c>
      <c r="V4" s="108">
        <f t="shared" si="1"/>
        <v>0</v>
      </c>
      <c r="W4" s="107">
        <f>+V4+U4</f>
        <v>0</v>
      </c>
      <c r="X4" s="109"/>
      <c r="Y4" s="110">
        <f>+W4+P4+I4</f>
        <v>0</v>
      </c>
    </row>
    <row r="5" spans="2:25" x14ac:dyDescent="0.25">
      <c r="B5" s="89" t="s">
        <v>12</v>
      </c>
      <c r="C5" s="113">
        <v>3000000</v>
      </c>
      <c r="D5" s="94"/>
      <c r="E5" s="94"/>
      <c r="F5" s="94"/>
      <c r="G5" s="94"/>
      <c r="H5" s="94"/>
      <c r="I5" s="95"/>
      <c r="J5" s="88"/>
      <c r="K5" s="88"/>
      <c r="L5" s="88"/>
      <c r="M5" s="88"/>
      <c r="N5" s="88"/>
      <c r="O5" s="88"/>
      <c r="P5" s="103"/>
      <c r="Q5" s="88"/>
      <c r="R5" s="88"/>
      <c r="S5" s="88"/>
      <c r="T5" s="88"/>
      <c r="U5" s="88"/>
      <c r="V5" s="88"/>
      <c r="W5" s="103"/>
      <c r="X5" s="101"/>
      <c r="Y5" s="88"/>
    </row>
    <row r="6" spans="2:25" ht="15.75" thickBot="1" x14ac:dyDescent="0.3">
      <c r="B6" s="89" t="s">
        <v>60</v>
      </c>
      <c r="C6" s="114">
        <v>4836369.0899999915</v>
      </c>
      <c r="D6" s="94"/>
      <c r="E6" s="94"/>
      <c r="F6" s="94"/>
      <c r="G6" s="94"/>
      <c r="H6" s="94"/>
      <c r="I6" s="95"/>
      <c r="J6" s="88"/>
      <c r="K6" s="88"/>
      <c r="L6" s="88"/>
      <c r="M6" s="88"/>
      <c r="N6" s="88"/>
      <c r="O6" s="88"/>
      <c r="P6" s="103"/>
      <c r="Q6" s="88"/>
      <c r="R6" s="88"/>
      <c r="S6" s="88"/>
      <c r="T6" s="88"/>
      <c r="U6" s="88"/>
      <c r="V6" s="88"/>
      <c r="W6" s="103"/>
      <c r="X6" s="101"/>
      <c r="Y6" s="88"/>
    </row>
    <row r="7" spans="2:25" x14ac:dyDescent="0.25">
      <c r="B7" s="105" t="s">
        <v>13</v>
      </c>
      <c r="C7" s="112">
        <f>+C8</f>
        <v>302707.51</v>
      </c>
      <c r="D7" s="106">
        <f t="shared" ref="D7:G7" si="2">+D8</f>
        <v>0</v>
      </c>
      <c r="E7" s="106">
        <f t="shared" si="2"/>
        <v>0</v>
      </c>
      <c r="F7" s="106">
        <f t="shared" si="2"/>
        <v>0</v>
      </c>
      <c r="G7" s="106">
        <f t="shared" si="2"/>
        <v>0</v>
      </c>
      <c r="H7" s="107">
        <f>+G7*15%</f>
        <v>0</v>
      </c>
      <c r="I7" s="107">
        <f>+H7+G7</f>
        <v>0</v>
      </c>
      <c r="J7" s="108"/>
      <c r="K7" s="107">
        <f>+D7+(D7*J7)</f>
        <v>0</v>
      </c>
      <c r="L7" s="107">
        <f>+E7+(E7*J7)</f>
        <v>0</v>
      </c>
      <c r="M7" s="107">
        <f>+F7+(F7*J7)</f>
        <v>0</v>
      </c>
      <c r="N7" s="107">
        <f>+M7+L7+K7</f>
        <v>0</v>
      </c>
      <c r="O7" s="107">
        <f>+N7*0.15</f>
        <v>0</v>
      </c>
      <c r="P7" s="107">
        <f>+O7+N7</f>
        <v>0</v>
      </c>
      <c r="Q7" s="108"/>
      <c r="R7" s="108"/>
      <c r="S7" s="108"/>
      <c r="T7" s="108"/>
      <c r="U7" s="108"/>
      <c r="V7" s="108"/>
      <c r="W7" s="107"/>
      <c r="X7" s="109"/>
      <c r="Y7" s="110">
        <f>+W7+P7+I7</f>
        <v>0</v>
      </c>
    </row>
    <row r="8" spans="2:25" x14ac:dyDescent="0.25">
      <c r="B8" s="89" t="s">
        <v>59</v>
      </c>
      <c r="C8" s="90">
        <v>302707.51</v>
      </c>
      <c r="D8" s="94"/>
      <c r="E8" s="94"/>
      <c r="F8" s="94"/>
      <c r="G8" s="94"/>
      <c r="H8" s="94"/>
      <c r="I8" s="95"/>
      <c r="J8" s="88"/>
      <c r="K8" s="88"/>
      <c r="L8" s="88"/>
      <c r="M8" s="88"/>
      <c r="N8" s="88"/>
      <c r="O8" s="88"/>
      <c r="P8" s="103"/>
      <c r="Q8" s="88"/>
      <c r="R8" s="88"/>
      <c r="S8" s="88"/>
      <c r="T8" s="88"/>
      <c r="U8" s="88"/>
      <c r="V8" s="88"/>
      <c r="W8" s="103"/>
      <c r="X8" s="101"/>
      <c r="Y8" s="88"/>
    </row>
    <row r="9" spans="2:25" ht="26.25" thickBot="1" x14ac:dyDescent="0.3">
      <c r="B9" s="105" t="s">
        <v>73</v>
      </c>
      <c r="C9" s="111">
        <f>+C10+C12</f>
        <v>11258551.229999997</v>
      </c>
      <c r="D9" s="106">
        <f>+D10+D12</f>
        <v>0</v>
      </c>
      <c r="E9" s="106">
        <f t="shared" ref="E9:F9" si="3">+E10+E12</f>
        <v>0</v>
      </c>
      <c r="F9" s="106">
        <f t="shared" si="3"/>
        <v>0</v>
      </c>
      <c r="G9" s="106">
        <f>+F9+E9+D9</f>
        <v>0</v>
      </c>
      <c r="H9" s="107">
        <f>+G9*15%</f>
        <v>0</v>
      </c>
      <c r="I9" s="107">
        <f>+H9+G9</f>
        <v>0</v>
      </c>
      <c r="J9" s="108"/>
      <c r="K9" s="107">
        <f>+D9+(D9*J9)</f>
        <v>0</v>
      </c>
      <c r="L9" s="107">
        <f>+E9+(E9*J9)</f>
        <v>0</v>
      </c>
      <c r="M9" s="107">
        <f>+F9+(F9*J9)</f>
        <v>0</v>
      </c>
      <c r="N9" s="107">
        <f>+M9+L9+K9</f>
        <v>0</v>
      </c>
      <c r="O9" s="107">
        <f>+N9*0.15</f>
        <v>0</v>
      </c>
      <c r="P9" s="107">
        <f>+O9+N9</f>
        <v>0</v>
      </c>
      <c r="Q9" s="108"/>
      <c r="R9" s="108"/>
      <c r="S9" s="108"/>
      <c r="T9" s="108"/>
      <c r="U9" s="108"/>
      <c r="V9" s="108"/>
      <c r="W9" s="107"/>
      <c r="X9" s="109"/>
      <c r="Y9" s="110">
        <f>+W9+P9+I9</f>
        <v>0</v>
      </c>
    </row>
    <row r="10" spans="2:25" x14ac:dyDescent="0.25">
      <c r="B10" s="89" t="s">
        <v>61</v>
      </c>
      <c r="C10" s="113">
        <v>10888551.229999997</v>
      </c>
      <c r="D10" s="94"/>
      <c r="E10" s="94"/>
      <c r="F10" s="94"/>
      <c r="G10" s="94"/>
      <c r="H10" s="94"/>
      <c r="I10" s="95"/>
      <c r="J10" s="88"/>
      <c r="K10" s="88"/>
      <c r="L10" s="88"/>
      <c r="M10" s="88"/>
      <c r="N10" s="88"/>
      <c r="O10" s="88"/>
      <c r="P10" s="103"/>
      <c r="Q10" s="88"/>
      <c r="R10" s="88"/>
      <c r="S10" s="88"/>
      <c r="T10" s="88"/>
      <c r="U10" s="88"/>
      <c r="V10" s="88"/>
      <c r="W10" s="103"/>
      <c r="X10" s="101"/>
      <c r="Y10" s="88"/>
    </row>
    <row r="11" spans="2:25" x14ac:dyDescent="0.25">
      <c r="B11" s="89" t="s">
        <v>155</v>
      </c>
      <c r="C11" s="130">
        <v>5768820.8500000006</v>
      </c>
      <c r="D11" s="94"/>
      <c r="E11" s="94"/>
      <c r="F11" s="94"/>
      <c r="G11" s="94"/>
      <c r="H11" s="94"/>
      <c r="I11" s="95"/>
      <c r="J11" s="88"/>
      <c r="K11" s="88"/>
      <c r="L11" s="88"/>
      <c r="M11" s="88"/>
      <c r="N11" s="88"/>
      <c r="O11" s="88"/>
      <c r="P11" s="103"/>
      <c r="Q11" s="88"/>
      <c r="R11" s="88"/>
      <c r="S11" s="88"/>
      <c r="T11" s="88"/>
      <c r="U11" s="88"/>
      <c r="V11" s="88"/>
      <c r="W11" s="103"/>
      <c r="X11" s="101"/>
      <c r="Y11" s="88"/>
    </row>
    <row r="12" spans="2:25" ht="15.75" thickBot="1" x14ac:dyDescent="0.3">
      <c r="B12" s="89" t="s">
        <v>69</v>
      </c>
      <c r="C12" s="114">
        <v>370000</v>
      </c>
      <c r="D12" s="94"/>
      <c r="E12" s="94"/>
      <c r="F12" s="94"/>
      <c r="G12" s="94"/>
      <c r="H12" s="94"/>
      <c r="I12" s="95"/>
      <c r="J12" s="88"/>
      <c r="K12" s="88"/>
      <c r="L12" s="88"/>
      <c r="M12" s="88"/>
      <c r="N12" s="88"/>
      <c r="O12" s="88"/>
      <c r="P12" s="103"/>
      <c r="Q12" s="88"/>
      <c r="R12" s="88"/>
      <c r="S12" s="88"/>
      <c r="T12" s="88"/>
      <c r="U12" s="88"/>
      <c r="V12" s="88"/>
      <c r="W12" s="103"/>
      <c r="X12" s="101"/>
      <c r="Y12" s="88"/>
    </row>
    <row r="13" spans="2:25" ht="15.75" thickBot="1" x14ac:dyDescent="0.3">
      <c r="B13" s="105" t="s">
        <v>62</v>
      </c>
      <c r="C13" s="115">
        <f>SUM(C14:C20)</f>
        <v>22115000</v>
      </c>
      <c r="D13" s="106">
        <f>+D14+D15</f>
        <v>0</v>
      </c>
      <c r="E13" s="106">
        <f t="shared" ref="E13" si="4">+E14+E15</f>
        <v>0</v>
      </c>
      <c r="F13" s="106">
        <f t="shared" ref="F13" si="5">+F14+F15</f>
        <v>0</v>
      </c>
      <c r="G13" s="106">
        <f>+F13+E13+D13</f>
        <v>0</v>
      </c>
      <c r="H13" s="107">
        <f>+G13*15%</f>
        <v>0</v>
      </c>
      <c r="I13" s="107">
        <f>+H13+G13</f>
        <v>0</v>
      </c>
      <c r="J13" s="108"/>
      <c r="K13" s="107">
        <f>+D13+(D13*J13)</f>
        <v>0</v>
      </c>
      <c r="L13" s="107">
        <f>+E13+(E13*J13)</f>
        <v>0</v>
      </c>
      <c r="M13" s="107">
        <f>+F13+(F13*J13)</f>
        <v>0</v>
      </c>
      <c r="N13" s="107">
        <f>+M13+L13+K13</f>
        <v>0</v>
      </c>
      <c r="O13" s="107">
        <f>+N13*0.15</f>
        <v>0</v>
      </c>
      <c r="P13" s="107">
        <f>+O13+N13</f>
        <v>0</v>
      </c>
      <c r="Q13" s="108"/>
      <c r="R13" s="108"/>
      <c r="S13" s="108"/>
      <c r="T13" s="108"/>
      <c r="U13" s="108"/>
      <c r="V13" s="108"/>
      <c r="W13" s="107"/>
      <c r="X13" s="109"/>
      <c r="Y13" s="110">
        <f>+W13+P13+I13</f>
        <v>0</v>
      </c>
    </row>
    <row r="14" spans="2:25" x14ac:dyDescent="0.25">
      <c r="B14" s="89" t="s">
        <v>32</v>
      </c>
      <c r="C14" s="113">
        <v>1544000</v>
      </c>
      <c r="D14" s="94"/>
      <c r="E14" s="94"/>
      <c r="F14" s="94"/>
      <c r="G14" s="94"/>
      <c r="H14" s="94"/>
      <c r="I14" s="95"/>
      <c r="J14" s="88"/>
      <c r="K14" s="88"/>
      <c r="L14" s="88"/>
      <c r="M14" s="88"/>
      <c r="N14" s="88"/>
      <c r="O14" s="88"/>
      <c r="P14" s="103"/>
      <c r="Q14" s="88"/>
      <c r="R14" s="88"/>
      <c r="S14" s="88"/>
      <c r="T14" s="88"/>
      <c r="U14" s="88"/>
      <c r="V14" s="88"/>
      <c r="W14" s="103"/>
      <c r="X14" s="101"/>
      <c r="Y14" s="88"/>
    </row>
    <row r="15" spans="2:25" x14ac:dyDescent="0.25">
      <c r="B15" s="89" t="s">
        <v>63</v>
      </c>
      <c r="C15" s="116">
        <v>47000</v>
      </c>
      <c r="D15" s="94"/>
      <c r="E15" s="94"/>
      <c r="F15" s="94"/>
      <c r="G15" s="94"/>
      <c r="H15" s="94"/>
      <c r="I15" s="95"/>
      <c r="J15" s="88"/>
      <c r="K15" s="88"/>
      <c r="L15" s="88"/>
      <c r="M15" s="88"/>
      <c r="N15" s="88"/>
      <c r="O15" s="88"/>
      <c r="P15" s="103"/>
      <c r="Q15" s="88"/>
      <c r="R15" s="88"/>
      <c r="S15" s="88"/>
      <c r="T15" s="88"/>
      <c r="U15" s="88"/>
      <c r="V15" s="88"/>
      <c r="W15" s="103"/>
      <c r="X15" s="101"/>
      <c r="Y15" s="88"/>
    </row>
    <row r="16" spans="2:25" x14ac:dyDescent="0.25">
      <c r="B16" s="89" t="s">
        <v>70</v>
      </c>
      <c r="C16" s="116">
        <v>100000</v>
      </c>
      <c r="D16" s="94"/>
      <c r="E16" s="94"/>
      <c r="F16" s="94"/>
      <c r="G16" s="94"/>
      <c r="H16" s="94"/>
      <c r="I16" s="95"/>
      <c r="J16" s="88"/>
      <c r="K16" s="88"/>
      <c r="L16" s="88"/>
      <c r="M16" s="88"/>
      <c r="N16" s="88"/>
      <c r="O16" s="88"/>
      <c r="P16" s="103"/>
      <c r="Q16" s="88"/>
      <c r="R16" s="88"/>
      <c r="S16" s="88"/>
      <c r="T16" s="88"/>
      <c r="U16" s="88"/>
      <c r="V16" s="88"/>
      <c r="W16" s="103"/>
      <c r="X16" s="101"/>
      <c r="Y16" s="88"/>
    </row>
    <row r="17" spans="2:25" x14ac:dyDescent="0.25">
      <c r="B17" s="89" t="s">
        <v>66</v>
      </c>
      <c r="C17" s="116">
        <v>5000000</v>
      </c>
      <c r="D17" s="94"/>
      <c r="E17" s="94"/>
      <c r="F17" s="94"/>
      <c r="G17" s="94"/>
      <c r="H17" s="94"/>
      <c r="I17" s="95"/>
      <c r="J17" s="88"/>
      <c r="K17" s="88"/>
      <c r="L17" s="88"/>
      <c r="M17" s="88"/>
      <c r="N17" s="88"/>
      <c r="O17" s="88"/>
      <c r="P17" s="103"/>
      <c r="Q17" s="88"/>
      <c r="R17" s="88"/>
      <c r="S17" s="88"/>
      <c r="T17" s="88"/>
      <c r="U17" s="88"/>
      <c r="V17" s="88"/>
      <c r="W17" s="103"/>
      <c r="X17" s="101"/>
      <c r="Y17" s="88"/>
    </row>
    <row r="18" spans="2:25" x14ac:dyDescent="0.25">
      <c r="B18" s="89" t="s">
        <v>64</v>
      </c>
      <c r="C18" s="116">
        <v>5000000</v>
      </c>
      <c r="D18" s="94"/>
      <c r="E18" s="94"/>
      <c r="F18" s="94"/>
      <c r="G18" s="94"/>
      <c r="H18" s="94"/>
      <c r="I18" s="95"/>
      <c r="J18" s="88"/>
      <c r="K18" s="88"/>
      <c r="L18" s="88"/>
      <c r="M18" s="88"/>
      <c r="N18" s="88"/>
      <c r="O18" s="88"/>
      <c r="P18" s="103"/>
      <c r="Q18" s="88"/>
      <c r="R18" s="88"/>
      <c r="S18" s="88"/>
      <c r="T18" s="88"/>
      <c r="U18" s="88"/>
      <c r="V18" s="88"/>
      <c r="W18" s="103"/>
      <c r="X18" s="101"/>
      <c r="Y18" s="88"/>
    </row>
    <row r="19" spans="2:25" x14ac:dyDescent="0.25">
      <c r="B19" s="89" t="s">
        <v>72</v>
      </c>
      <c r="C19" s="116">
        <v>10000000</v>
      </c>
      <c r="D19" s="94"/>
      <c r="E19" s="94"/>
      <c r="F19" s="94"/>
      <c r="G19" s="94"/>
      <c r="H19" s="94"/>
      <c r="I19" s="95"/>
      <c r="J19" s="88"/>
      <c r="K19" s="88"/>
      <c r="L19" s="88"/>
      <c r="M19" s="88"/>
      <c r="N19" s="88"/>
      <c r="O19" s="88"/>
      <c r="P19" s="103"/>
      <c r="Q19" s="88"/>
      <c r="R19" s="88"/>
      <c r="S19" s="88"/>
      <c r="T19" s="88"/>
      <c r="U19" s="88"/>
      <c r="V19" s="88"/>
      <c r="W19" s="103"/>
      <c r="X19" s="101"/>
      <c r="Y19" s="88"/>
    </row>
    <row r="20" spans="2:25" ht="15.75" thickBot="1" x14ac:dyDescent="0.3">
      <c r="B20" s="89" t="s">
        <v>65</v>
      </c>
      <c r="C20" s="114">
        <v>424000</v>
      </c>
      <c r="D20" s="94"/>
      <c r="E20" s="94"/>
      <c r="F20" s="94"/>
      <c r="G20" s="94"/>
      <c r="H20" s="94"/>
      <c r="I20" s="95"/>
      <c r="J20" s="88"/>
      <c r="K20" s="88"/>
      <c r="L20" s="88"/>
      <c r="M20" s="88"/>
      <c r="N20" s="88"/>
      <c r="O20" s="88"/>
      <c r="P20" s="103"/>
      <c r="Q20" s="88"/>
      <c r="R20" s="88"/>
      <c r="S20" s="88"/>
      <c r="T20" s="88"/>
      <c r="U20" s="88"/>
      <c r="V20" s="88"/>
      <c r="W20" s="103"/>
      <c r="X20" s="101"/>
      <c r="Y20" s="88"/>
    </row>
    <row r="21" spans="2:25" ht="15.75" thickBot="1" x14ac:dyDescent="0.3">
      <c r="B21" s="46" t="s">
        <v>75</v>
      </c>
      <c r="C21" s="93">
        <f>+C13+C9+C7+C4</f>
        <v>41512627.829999983</v>
      </c>
      <c r="D21" s="87">
        <f>+D13+D9+D7+D4</f>
        <v>0</v>
      </c>
      <c r="E21" s="87">
        <f>+E13+E9+E7+E4</f>
        <v>0</v>
      </c>
      <c r="F21" s="87">
        <f>+F13+F9+F7+F4</f>
        <v>0</v>
      </c>
      <c r="G21" s="87">
        <f>+G13+G9+G7+G4</f>
        <v>0</v>
      </c>
      <c r="H21" s="87">
        <f>+H13+H9+H7+H4</f>
        <v>0</v>
      </c>
      <c r="I21" s="96">
        <f>+I13+I9+I7+I4</f>
        <v>0</v>
      </c>
      <c r="J21" s="104"/>
      <c r="K21" s="87">
        <f>+K13+K9+K7+K4</f>
        <v>0</v>
      </c>
      <c r="L21" s="87">
        <f>+L13+L9+L7+L4</f>
        <v>0</v>
      </c>
      <c r="M21" s="87">
        <f>+M13+M9+M7+M4</f>
        <v>0</v>
      </c>
      <c r="N21" s="87">
        <f>+N13+N9+N7+N4</f>
        <v>0</v>
      </c>
      <c r="O21" s="87">
        <f>+O13+O9+O7+O4</f>
        <v>0</v>
      </c>
      <c r="P21" s="96">
        <f>+P13+P9+P7+P4</f>
        <v>0</v>
      </c>
      <c r="Q21" s="104"/>
      <c r="R21" s="87">
        <f>+R13+R9+R7+R4</f>
        <v>0</v>
      </c>
      <c r="S21" s="87">
        <f>+S13+S9+S7+S4</f>
        <v>0</v>
      </c>
      <c r="T21" s="87">
        <f>+T13+T9+T7+T4</f>
        <v>0</v>
      </c>
      <c r="U21" s="87">
        <f>+U13+U9+U7+U4</f>
        <v>0</v>
      </c>
      <c r="V21" s="87">
        <f>+V13+V9+V7+V4</f>
        <v>0</v>
      </c>
      <c r="W21" s="96">
        <f>+W13+W9+W7+W4</f>
        <v>0</v>
      </c>
      <c r="X21" s="101"/>
      <c r="Y21" s="97">
        <f>+W21+P21+I21</f>
        <v>0</v>
      </c>
    </row>
  </sheetData>
  <mergeCells count="4">
    <mergeCell ref="D2:I2"/>
    <mergeCell ref="K2:P2"/>
    <mergeCell ref="R2:W2"/>
    <mergeCell ref="B1:Q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workbookViewId="0">
      <selection activeCell="J11" sqref="J11"/>
    </sheetView>
  </sheetViews>
  <sheetFormatPr defaultRowHeight="15" x14ac:dyDescent="0.25"/>
  <cols>
    <col min="1" max="1" width="4.5703125" customWidth="1"/>
    <col min="2" max="2" width="26.28515625" customWidth="1"/>
    <col min="3" max="3" width="16.140625" customWidth="1"/>
    <col min="4" max="4" width="12.7109375" customWidth="1"/>
    <col min="5" max="5" width="0.5703125" style="12" customWidth="1"/>
    <col min="6" max="6" width="15.28515625" customWidth="1"/>
    <col min="7" max="7" width="15.85546875" customWidth="1"/>
    <col min="8" max="8" width="0.5703125" style="12" customWidth="1"/>
    <col min="9" max="9" width="15.28515625" customWidth="1"/>
    <col min="10" max="10" width="14" customWidth="1"/>
  </cols>
  <sheetData>
    <row r="1" spans="2:10" ht="18" x14ac:dyDescent="0.25">
      <c r="B1" s="83" t="s">
        <v>153</v>
      </c>
      <c r="C1" s="83"/>
      <c r="D1" s="83"/>
      <c r="E1" s="84"/>
      <c r="F1" s="83"/>
      <c r="G1" s="83"/>
      <c r="H1" s="84"/>
      <c r="I1" s="83"/>
      <c r="J1" s="83"/>
    </row>
    <row r="3" spans="2:10" ht="15.75" thickBot="1" x14ac:dyDescent="0.3"/>
    <row r="4" spans="2:10" ht="21" customHeight="1" thickBot="1" x14ac:dyDescent="0.3">
      <c r="B4" s="2"/>
      <c r="C4" s="120" t="s">
        <v>4</v>
      </c>
      <c r="D4" s="121"/>
      <c r="E4" s="13"/>
      <c r="F4" s="120" t="s">
        <v>5</v>
      </c>
      <c r="G4" s="121"/>
      <c r="H4" s="13"/>
      <c r="I4" s="120" t="s">
        <v>6</v>
      </c>
      <c r="J4" s="120"/>
    </row>
    <row r="5" spans="2:10" ht="31.5" customHeight="1" thickBot="1" x14ac:dyDescent="0.3">
      <c r="B5" s="11" t="s">
        <v>0</v>
      </c>
      <c r="C5" s="3" t="s">
        <v>2</v>
      </c>
      <c r="D5" s="3" t="s">
        <v>3</v>
      </c>
      <c r="E5" s="14"/>
      <c r="F5" s="3" t="s">
        <v>2</v>
      </c>
      <c r="G5" s="3" t="s">
        <v>3</v>
      </c>
      <c r="H5" s="14"/>
      <c r="I5" s="3" t="s">
        <v>2</v>
      </c>
      <c r="J5" s="3" t="s">
        <v>3</v>
      </c>
    </row>
    <row r="6" spans="2:10" x14ac:dyDescent="0.25">
      <c r="B6" s="80"/>
      <c r="C6" s="45"/>
      <c r="D6" s="45"/>
      <c r="E6" s="15"/>
      <c r="F6" s="45"/>
      <c r="G6" s="45"/>
      <c r="H6" s="15"/>
      <c r="I6" s="45"/>
      <c r="J6" s="45"/>
    </row>
    <row r="7" spans="2:10" x14ac:dyDescent="0.25">
      <c r="B7" s="72" t="s">
        <v>14</v>
      </c>
      <c r="C7" s="79">
        <v>0</v>
      </c>
      <c r="D7" s="75">
        <v>0</v>
      </c>
      <c r="E7" s="74"/>
      <c r="F7" s="79">
        <v>0</v>
      </c>
      <c r="G7" s="75">
        <v>0</v>
      </c>
      <c r="H7" s="74"/>
      <c r="I7" s="81">
        <v>0</v>
      </c>
      <c r="J7" s="81">
        <v>0</v>
      </c>
    </row>
    <row r="8" spans="2:10" x14ac:dyDescent="0.25">
      <c r="B8" s="72" t="s">
        <v>15</v>
      </c>
      <c r="C8" s="79">
        <v>0</v>
      </c>
      <c r="D8" s="76">
        <v>0</v>
      </c>
      <c r="E8" s="74"/>
      <c r="F8" s="77">
        <v>0</v>
      </c>
      <c r="G8" s="76">
        <v>0</v>
      </c>
      <c r="H8" s="74"/>
      <c r="I8" s="76">
        <v>0</v>
      </c>
      <c r="J8" s="76">
        <v>0</v>
      </c>
    </row>
    <row r="9" spans="2:10" x14ac:dyDescent="0.25">
      <c r="B9" s="72" t="s">
        <v>28</v>
      </c>
      <c r="C9" s="79">
        <v>2847.61</v>
      </c>
      <c r="D9" s="76">
        <v>1</v>
      </c>
      <c r="E9" s="74"/>
      <c r="F9" s="79">
        <v>29637.599999999999</v>
      </c>
      <c r="G9" s="78">
        <v>1</v>
      </c>
      <c r="H9" s="74"/>
      <c r="I9" s="86">
        <v>0</v>
      </c>
      <c r="J9" s="76">
        <v>0</v>
      </c>
    </row>
    <row r="10" spans="2:10" x14ac:dyDescent="0.25">
      <c r="B10" s="72" t="s">
        <v>16</v>
      </c>
      <c r="C10" s="79">
        <v>79601</v>
      </c>
      <c r="D10" s="78">
        <v>5</v>
      </c>
      <c r="E10" s="74"/>
      <c r="F10" s="79">
        <v>106152.73999999999</v>
      </c>
      <c r="G10" s="78">
        <v>7</v>
      </c>
      <c r="H10" s="74"/>
      <c r="I10" s="79">
        <v>26279.54</v>
      </c>
      <c r="J10" s="85">
        <v>4</v>
      </c>
    </row>
    <row r="11" spans="2:10" x14ac:dyDescent="0.25">
      <c r="B11" s="72" t="s">
        <v>17</v>
      </c>
      <c r="C11" s="77">
        <v>0</v>
      </c>
      <c r="D11" s="76">
        <v>0</v>
      </c>
      <c r="E11" s="74"/>
      <c r="F11" s="77">
        <v>0</v>
      </c>
      <c r="G11" s="76">
        <v>0</v>
      </c>
      <c r="H11" s="74"/>
      <c r="I11" s="77">
        <v>0</v>
      </c>
      <c r="J11" s="76">
        <v>0</v>
      </c>
    </row>
    <row r="12" spans="2:10" x14ac:dyDescent="0.25">
      <c r="B12" s="72" t="s">
        <v>31</v>
      </c>
      <c r="C12" s="79">
        <v>0</v>
      </c>
      <c r="D12" s="76">
        <v>0</v>
      </c>
      <c r="E12" s="74"/>
      <c r="F12" s="79">
        <v>0</v>
      </c>
      <c r="G12" s="76">
        <v>0</v>
      </c>
      <c r="H12" s="74"/>
      <c r="I12" s="79">
        <v>0</v>
      </c>
      <c r="J12" s="76">
        <v>0</v>
      </c>
    </row>
    <row r="13" spans="2:10" x14ac:dyDescent="0.25">
      <c r="B13" s="72" t="s">
        <v>18</v>
      </c>
      <c r="C13" s="79">
        <v>0</v>
      </c>
      <c r="D13" s="76">
        <v>0</v>
      </c>
      <c r="E13" s="74"/>
      <c r="F13" s="79">
        <v>0</v>
      </c>
      <c r="G13" s="76">
        <v>0</v>
      </c>
      <c r="H13" s="74"/>
      <c r="I13" s="79">
        <v>0</v>
      </c>
      <c r="J13" s="76">
        <v>0</v>
      </c>
    </row>
    <row r="14" spans="2:10" x14ac:dyDescent="0.25">
      <c r="B14" s="73" t="s">
        <v>19</v>
      </c>
      <c r="C14" s="79">
        <v>0</v>
      </c>
      <c r="D14" s="76">
        <v>0</v>
      </c>
      <c r="E14" s="74"/>
      <c r="F14" s="79">
        <v>0</v>
      </c>
      <c r="G14" s="76">
        <v>0</v>
      </c>
      <c r="H14" s="74"/>
      <c r="I14" s="79">
        <v>0</v>
      </c>
      <c r="J14" s="76">
        <v>0</v>
      </c>
    </row>
    <row r="15" spans="2:10" ht="15.75" thickBot="1" x14ac:dyDescent="0.3">
      <c r="B15" s="73" t="s">
        <v>20</v>
      </c>
      <c r="C15" s="79">
        <v>0</v>
      </c>
      <c r="D15" s="76">
        <v>0</v>
      </c>
      <c r="E15" s="74"/>
      <c r="F15" s="79">
        <v>0</v>
      </c>
      <c r="G15" s="76">
        <v>0</v>
      </c>
      <c r="H15" s="74"/>
      <c r="I15" s="79">
        <v>0</v>
      </c>
      <c r="J15" s="76">
        <v>0</v>
      </c>
    </row>
    <row r="16" spans="2:10" ht="15.75" thickBot="1" x14ac:dyDescent="0.3">
      <c r="B16" s="1" t="s">
        <v>1</v>
      </c>
      <c r="C16" s="4">
        <f>SUM(C8:C15)</f>
        <v>82448.61</v>
      </c>
      <c r="D16" s="4">
        <f>SUM(D8:D15)</f>
        <v>6</v>
      </c>
      <c r="E16" s="82"/>
      <c r="F16" s="4">
        <f t="shared" ref="F16:G16" si="0">SUM(F7:F15)</f>
        <v>135790.34</v>
      </c>
      <c r="G16" s="4">
        <f t="shared" si="0"/>
        <v>8</v>
      </c>
      <c r="H16" s="82"/>
      <c r="I16" s="4">
        <f t="shared" ref="I16" si="1">SUM(I7:I15)</f>
        <v>26279.54</v>
      </c>
      <c r="J16" s="4">
        <f t="shared" ref="J16" si="2">SUM(J7:J15)</f>
        <v>4</v>
      </c>
    </row>
    <row r="17" spans="2:10" ht="15.75" thickBot="1" x14ac:dyDescent="0.3">
      <c r="B17" s="7"/>
      <c r="C17" s="8"/>
      <c r="D17" s="9"/>
      <c r="E17" s="16"/>
      <c r="F17" s="8"/>
      <c r="G17" s="9"/>
      <c r="H17" s="16"/>
      <c r="I17" s="8"/>
      <c r="J17" s="10"/>
    </row>
  </sheetData>
  <mergeCells count="3">
    <mergeCell ref="C4:D4"/>
    <mergeCell ref="F4:G4"/>
    <mergeCell ref="I4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16" workbookViewId="0">
      <selection activeCell="F24" sqref="F24"/>
    </sheetView>
  </sheetViews>
  <sheetFormatPr defaultRowHeight="15" x14ac:dyDescent="0.25"/>
  <cols>
    <col min="1" max="1" width="16.5703125" customWidth="1"/>
    <col min="2" max="2" width="15.28515625" bestFit="1" customWidth="1"/>
    <col min="4" max="4" width="22" bestFit="1" customWidth="1"/>
    <col min="5" max="5" width="66.42578125" style="18" customWidth="1"/>
    <col min="6" max="6" width="16.28515625" customWidth="1"/>
    <col min="7" max="7" width="12.85546875" customWidth="1"/>
    <col min="8" max="8" width="10.5703125" bestFit="1" customWidth="1"/>
  </cols>
  <sheetData>
    <row r="1" spans="1:8" x14ac:dyDescent="0.25">
      <c r="A1" s="58" t="s">
        <v>88</v>
      </c>
      <c r="B1" s="58" t="s">
        <v>89</v>
      </c>
      <c r="C1" s="58" t="s">
        <v>90</v>
      </c>
      <c r="D1" s="58" t="s">
        <v>91</v>
      </c>
      <c r="E1" s="59" t="s">
        <v>92</v>
      </c>
      <c r="F1" s="58" t="s">
        <v>93</v>
      </c>
      <c r="G1" s="58" t="s">
        <v>94</v>
      </c>
    </row>
    <row r="2" spans="1:8" x14ac:dyDescent="0.25">
      <c r="A2" s="60">
        <v>43854</v>
      </c>
      <c r="B2">
        <v>634163069</v>
      </c>
      <c r="C2">
        <v>12</v>
      </c>
      <c r="D2" t="s">
        <v>95</v>
      </c>
      <c r="E2" s="18" t="s">
        <v>96</v>
      </c>
      <c r="F2" s="61">
        <v>15920</v>
      </c>
      <c r="G2" t="s">
        <v>97</v>
      </c>
    </row>
    <row r="3" spans="1:8" x14ac:dyDescent="0.25">
      <c r="A3" s="60">
        <v>43644</v>
      </c>
      <c r="B3">
        <v>634163069</v>
      </c>
      <c r="C3">
        <v>22</v>
      </c>
      <c r="D3" t="s">
        <v>95</v>
      </c>
      <c r="E3" s="18" t="s">
        <v>98</v>
      </c>
      <c r="F3" s="61">
        <v>14275.75</v>
      </c>
      <c r="G3" t="s">
        <v>97</v>
      </c>
    </row>
    <row r="4" spans="1:8" x14ac:dyDescent="0.25">
      <c r="A4" s="60">
        <v>43638</v>
      </c>
      <c r="B4">
        <v>634163069</v>
      </c>
      <c r="C4">
        <v>22</v>
      </c>
      <c r="D4" t="s">
        <v>95</v>
      </c>
      <c r="E4" s="18" t="s">
        <v>99</v>
      </c>
      <c r="F4" s="61">
        <v>14522.44</v>
      </c>
      <c r="G4" t="s">
        <v>97</v>
      </c>
    </row>
    <row r="5" spans="1:8" x14ac:dyDescent="0.25">
      <c r="A5" s="60">
        <v>43609</v>
      </c>
      <c r="B5">
        <v>634163069</v>
      </c>
      <c r="C5">
        <v>22</v>
      </c>
      <c r="D5" t="s">
        <v>95</v>
      </c>
      <c r="E5" s="18" t="s">
        <v>100</v>
      </c>
      <c r="F5" s="61">
        <v>14275.75</v>
      </c>
      <c r="G5" t="s">
        <v>97</v>
      </c>
    </row>
    <row r="6" spans="1:8" x14ac:dyDescent="0.25">
      <c r="A6" s="60">
        <v>43565.510416666664</v>
      </c>
      <c r="B6">
        <v>634163069</v>
      </c>
      <c r="C6">
        <v>72</v>
      </c>
      <c r="D6" t="s">
        <v>95</v>
      </c>
      <c r="E6" s="18" t="s">
        <v>101</v>
      </c>
      <c r="F6" s="61">
        <v>2847.61</v>
      </c>
      <c r="G6" t="s">
        <v>97</v>
      </c>
    </row>
    <row r="7" spans="1:8" x14ac:dyDescent="0.25">
      <c r="A7" s="60">
        <v>43556.333333333336</v>
      </c>
      <c r="B7">
        <v>634163069</v>
      </c>
      <c r="C7">
        <v>22</v>
      </c>
      <c r="D7" t="s">
        <v>95</v>
      </c>
      <c r="E7" s="18" t="s">
        <v>102</v>
      </c>
      <c r="F7" s="61">
        <v>20067.349999999999</v>
      </c>
      <c r="G7" t="s">
        <v>97</v>
      </c>
      <c r="H7" s="17">
        <f>+F7+F5+F4+F3+F2</f>
        <v>79061.290000000008</v>
      </c>
    </row>
    <row r="8" spans="1:8" x14ac:dyDescent="0.25">
      <c r="A8" s="60"/>
      <c r="F8" s="61"/>
    </row>
    <row r="9" spans="1:8" ht="30" x14ac:dyDescent="0.25">
      <c r="A9" s="60">
        <v>43473.333333333336</v>
      </c>
      <c r="B9">
        <v>634163069</v>
      </c>
      <c r="C9">
        <v>6</v>
      </c>
      <c r="D9" t="s">
        <v>95</v>
      </c>
      <c r="E9" s="18" t="s">
        <v>104</v>
      </c>
      <c r="F9" s="61">
        <v>2361</v>
      </c>
      <c r="G9" t="s">
        <v>97</v>
      </c>
    </row>
    <row r="10" spans="1:8" ht="30" x14ac:dyDescent="0.25">
      <c r="A10" s="60">
        <v>43473.333333333336</v>
      </c>
      <c r="B10">
        <v>634163069</v>
      </c>
      <c r="C10">
        <v>3</v>
      </c>
      <c r="D10" t="s">
        <v>95</v>
      </c>
      <c r="E10" s="18" t="s">
        <v>104</v>
      </c>
      <c r="F10" s="61">
        <v>10299.6</v>
      </c>
      <c r="G10" t="s">
        <v>97</v>
      </c>
    </row>
    <row r="11" spans="1:8" ht="30" x14ac:dyDescent="0.25">
      <c r="A11" s="60">
        <v>43473.333333333336</v>
      </c>
      <c r="B11">
        <v>634163069</v>
      </c>
      <c r="C11">
        <v>22</v>
      </c>
      <c r="D11" t="s">
        <v>95</v>
      </c>
      <c r="E11" s="18" t="s">
        <v>104</v>
      </c>
      <c r="F11" s="61">
        <v>7999</v>
      </c>
      <c r="G11" t="s">
        <v>97</v>
      </c>
    </row>
    <row r="12" spans="1:8" ht="30" x14ac:dyDescent="0.25">
      <c r="A12" s="60">
        <v>43473.333333333336</v>
      </c>
      <c r="B12">
        <v>634163069</v>
      </c>
      <c r="C12">
        <v>12</v>
      </c>
      <c r="D12" t="s">
        <v>95</v>
      </c>
      <c r="E12" s="18" t="s">
        <v>104</v>
      </c>
      <c r="F12" s="61">
        <v>8978</v>
      </c>
      <c r="G12" t="s">
        <v>97</v>
      </c>
    </row>
    <row r="13" spans="1:8" x14ac:dyDescent="0.25">
      <c r="A13" s="60">
        <v>43431</v>
      </c>
      <c r="B13">
        <v>634163069</v>
      </c>
      <c r="C13">
        <v>22</v>
      </c>
      <c r="D13" t="s">
        <v>95</v>
      </c>
      <c r="E13" s="18" t="s">
        <v>105</v>
      </c>
      <c r="F13" s="61">
        <v>15683.48</v>
      </c>
      <c r="G13" t="s">
        <v>97</v>
      </c>
    </row>
    <row r="14" spans="1:8" ht="30" x14ac:dyDescent="0.25">
      <c r="A14" s="60">
        <v>43403</v>
      </c>
      <c r="B14">
        <v>634163069</v>
      </c>
      <c r="C14">
        <v>22</v>
      </c>
      <c r="D14" t="s">
        <v>95</v>
      </c>
      <c r="E14" s="18" t="s">
        <v>106</v>
      </c>
      <c r="F14" s="61">
        <v>15683.43</v>
      </c>
      <c r="G14" t="s">
        <v>97</v>
      </c>
    </row>
    <row r="15" spans="1:8" x14ac:dyDescent="0.25">
      <c r="A15" s="60">
        <v>43528.333333333336</v>
      </c>
      <c r="B15">
        <v>634163069</v>
      </c>
      <c r="C15">
        <v>22</v>
      </c>
      <c r="D15" t="s">
        <v>95</v>
      </c>
      <c r="E15" s="18" t="s">
        <v>103</v>
      </c>
      <c r="F15" s="61">
        <v>17229.5</v>
      </c>
      <c r="G15" t="s">
        <v>97</v>
      </c>
    </row>
    <row r="16" spans="1:8" ht="30" x14ac:dyDescent="0.25">
      <c r="A16" s="60">
        <v>43362</v>
      </c>
      <c r="B16">
        <v>634163069</v>
      </c>
      <c r="C16">
        <v>22</v>
      </c>
      <c r="D16" t="s">
        <v>95</v>
      </c>
      <c r="E16" s="18" t="s">
        <v>107</v>
      </c>
      <c r="F16" s="61">
        <v>13394.03</v>
      </c>
      <c r="G16" t="s">
        <v>97</v>
      </c>
    </row>
    <row r="17" spans="1:7" x14ac:dyDescent="0.25">
      <c r="A17" s="60">
        <v>43357</v>
      </c>
      <c r="B17">
        <v>634163069</v>
      </c>
      <c r="C17">
        <v>22</v>
      </c>
      <c r="D17" t="s">
        <v>95</v>
      </c>
      <c r="E17" s="18" t="s">
        <v>108</v>
      </c>
      <c r="F17" s="61">
        <v>14088.89</v>
      </c>
      <c r="G17" t="s">
        <v>97</v>
      </c>
    </row>
    <row r="18" spans="1:7" x14ac:dyDescent="0.25">
      <c r="A18" s="60">
        <v>43307</v>
      </c>
      <c r="B18">
        <v>634163069</v>
      </c>
      <c r="C18">
        <v>22</v>
      </c>
      <c r="D18" t="s">
        <v>95</v>
      </c>
      <c r="E18" s="18" t="s">
        <v>109</v>
      </c>
      <c r="F18" s="61">
        <v>14507.37</v>
      </c>
      <c r="G18" t="s">
        <v>97</v>
      </c>
    </row>
    <row r="19" spans="1:7" x14ac:dyDescent="0.25">
      <c r="A19" s="60">
        <v>43259</v>
      </c>
      <c r="B19">
        <v>634163069</v>
      </c>
      <c r="C19">
        <v>22</v>
      </c>
      <c r="D19" t="s">
        <v>95</v>
      </c>
      <c r="E19" s="18" t="s">
        <v>110</v>
      </c>
      <c r="F19" s="61">
        <v>15566.04</v>
      </c>
      <c r="G19" t="s">
        <v>97</v>
      </c>
    </row>
    <row r="20" spans="1:7" x14ac:dyDescent="0.25">
      <c r="A20" s="60"/>
      <c r="F20" s="61"/>
    </row>
    <row r="21" spans="1:7" ht="30" x14ac:dyDescent="0.25">
      <c r="A21" s="60">
        <v>43126</v>
      </c>
      <c r="B21">
        <v>634163069</v>
      </c>
      <c r="C21">
        <v>22</v>
      </c>
      <c r="D21" t="s">
        <v>95</v>
      </c>
      <c r="E21" s="18" t="s">
        <v>111</v>
      </c>
      <c r="F21" s="61">
        <v>11642.55</v>
      </c>
      <c r="G21" t="s">
        <v>97</v>
      </c>
    </row>
    <row r="22" spans="1:7" x14ac:dyDescent="0.25">
      <c r="A22" s="60">
        <v>42989</v>
      </c>
      <c r="B22">
        <v>634163069</v>
      </c>
      <c r="C22">
        <v>22</v>
      </c>
      <c r="D22" t="s">
        <v>95</v>
      </c>
      <c r="E22" s="18" t="s">
        <v>112</v>
      </c>
      <c r="F22" s="61">
        <v>14636.99</v>
      </c>
      <c r="G22" t="s">
        <v>97</v>
      </c>
    </row>
    <row r="23" spans="1:7" x14ac:dyDescent="0.25">
      <c r="A23" s="60">
        <v>42972</v>
      </c>
      <c r="B23">
        <v>634163069</v>
      </c>
      <c r="C23">
        <v>2</v>
      </c>
      <c r="D23" t="s">
        <v>95</v>
      </c>
      <c r="E23" s="18" t="s">
        <v>113</v>
      </c>
      <c r="F23" s="61">
        <v>0</v>
      </c>
      <c r="G23" t="s">
        <v>114</v>
      </c>
    </row>
    <row r="24" spans="1:7" x14ac:dyDescent="0.25">
      <c r="A24" s="60">
        <v>42972</v>
      </c>
      <c r="B24">
        <v>634163069</v>
      </c>
      <c r="C24">
        <v>2</v>
      </c>
      <c r="D24" t="s">
        <v>95</v>
      </c>
      <c r="E24" s="18" t="s">
        <v>113</v>
      </c>
      <c r="F24" s="61">
        <v>0</v>
      </c>
      <c r="G24" t="s">
        <v>97</v>
      </c>
    </row>
    <row r="26" spans="1:7" x14ac:dyDescent="0.25">
      <c r="A26" s="62" t="s">
        <v>115</v>
      </c>
      <c r="B26" s="62"/>
      <c r="C26" s="62"/>
      <c r="D26" s="62"/>
      <c r="E26" s="63"/>
      <c r="F26" s="64">
        <f>SUM(F2:F25)</f>
        <v>243978.78</v>
      </c>
    </row>
    <row r="27" spans="1:7" ht="15.75" thickBot="1" x14ac:dyDescent="0.3"/>
    <row r="28" spans="1:7" ht="75.75" thickBot="1" x14ac:dyDescent="0.3">
      <c r="A28" s="65" t="s">
        <v>116</v>
      </c>
      <c r="B28" s="66" t="s">
        <v>117</v>
      </c>
      <c r="C28" s="66" t="s">
        <v>118</v>
      </c>
      <c r="D28" s="66" t="s">
        <v>119</v>
      </c>
      <c r="E28" s="66" t="s">
        <v>120</v>
      </c>
      <c r="F28" s="66" t="s">
        <v>121</v>
      </c>
      <c r="G28" s="66" t="s">
        <v>122</v>
      </c>
    </row>
    <row r="29" spans="1:7" ht="32.25" thickBot="1" x14ac:dyDescent="0.3">
      <c r="A29" s="67" t="s">
        <v>123</v>
      </c>
      <c r="B29" s="68" t="s">
        <v>124</v>
      </c>
      <c r="C29" s="68">
        <v>12996</v>
      </c>
      <c r="D29" s="68" t="s">
        <v>125</v>
      </c>
      <c r="E29" s="69">
        <v>37348</v>
      </c>
      <c r="F29" s="68" t="s">
        <v>126</v>
      </c>
      <c r="G29" s="70" t="s">
        <v>127</v>
      </c>
    </row>
    <row r="30" spans="1:7" ht="15.75" customHeight="1" x14ac:dyDescent="0.25">
      <c r="A30" s="124" t="s">
        <v>128</v>
      </c>
      <c r="B30" s="126" t="s">
        <v>129</v>
      </c>
      <c r="C30" s="126">
        <v>10158</v>
      </c>
      <c r="D30" s="126" t="s">
        <v>130</v>
      </c>
      <c r="E30" s="128">
        <v>43585</v>
      </c>
      <c r="F30" s="126" t="s">
        <v>131</v>
      </c>
      <c r="G30" s="122" t="s">
        <v>132</v>
      </c>
    </row>
    <row r="31" spans="1:7" ht="15.75" thickBot="1" x14ac:dyDescent="0.3">
      <c r="A31" s="125"/>
      <c r="B31" s="127"/>
      <c r="C31" s="127"/>
      <c r="D31" s="127"/>
      <c r="E31" s="129"/>
      <c r="F31" s="127"/>
      <c r="G31" s="123"/>
    </row>
    <row r="32" spans="1:7" ht="48" thickBot="1" x14ac:dyDescent="0.3">
      <c r="A32" s="67" t="s">
        <v>133</v>
      </c>
      <c r="B32" s="68" t="s">
        <v>129</v>
      </c>
      <c r="C32" s="68"/>
      <c r="D32" s="68" t="s">
        <v>125</v>
      </c>
      <c r="E32" s="69">
        <v>43654</v>
      </c>
      <c r="F32" s="68" t="s">
        <v>134</v>
      </c>
      <c r="G32" s="71" t="s">
        <v>135</v>
      </c>
    </row>
    <row r="33" spans="1:7" ht="32.25" thickBot="1" x14ac:dyDescent="0.3">
      <c r="A33" s="67" t="s">
        <v>136</v>
      </c>
      <c r="B33" s="68" t="s">
        <v>129</v>
      </c>
      <c r="C33" s="68">
        <v>14216</v>
      </c>
      <c r="D33" s="68" t="s">
        <v>130</v>
      </c>
      <c r="E33" s="69">
        <v>43630</v>
      </c>
      <c r="F33" s="68" t="s">
        <v>137</v>
      </c>
      <c r="G33" s="70" t="s">
        <v>138</v>
      </c>
    </row>
    <row r="34" spans="1:7" ht="32.25" thickBot="1" x14ac:dyDescent="0.3">
      <c r="A34" s="67" t="s">
        <v>139</v>
      </c>
      <c r="B34" s="68" t="s">
        <v>129</v>
      </c>
      <c r="C34" s="68">
        <v>9640</v>
      </c>
      <c r="D34" s="68" t="s">
        <v>140</v>
      </c>
      <c r="E34" s="69">
        <v>43654</v>
      </c>
      <c r="F34" s="68" t="s">
        <v>141</v>
      </c>
      <c r="G34" s="70" t="s">
        <v>142</v>
      </c>
    </row>
    <row r="35" spans="1:7" ht="48" thickBot="1" x14ac:dyDescent="0.3">
      <c r="A35" s="67" t="s">
        <v>143</v>
      </c>
      <c r="B35" s="68" t="s">
        <v>129</v>
      </c>
      <c r="C35" s="68">
        <v>9464</v>
      </c>
      <c r="D35" s="68" t="s">
        <v>130</v>
      </c>
      <c r="E35" s="69">
        <v>43699</v>
      </c>
      <c r="F35" s="68" t="s">
        <v>144</v>
      </c>
      <c r="G35" s="70" t="s">
        <v>145</v>
      </c>
    </row>
    <row r="36" spans="1:7" ht="48" thickBot="1" x14ac:dyDescent="0.3">
      <c r="A36" s="67" t="s">
        <v>146</v>
      </c>
      <c r="B36" s="68" t="s">
        <v>129</v>
      </c>
      <c r="C36" s="68"/>
      <c r="D36" s="68" t="s">
        <v>147</v>
      </c>
      <c r="E36" s="69">
        <v>43767</v>
      </c>
      <c r="F36" s="68" t="s">
        <v>134</v>
      </c>
      <c r="G36" s="71" t="s">
        <v>135</v>
      </c>
    </row>
    <row r="37" spans="1:7" ht="32.25" thickBot="1" x14ac:dyDescent="0.3">
      <c r="A37" s="67" t="s">
        <v>148</v>
      </c>
      <c r="B37" s="68" t="s">
        <v>129</v>
      </c>
      <c r="C37" s="68">
        <v>14248</v>
      </c>
      <c r="D37" s="68" t="s">
        <v>130</v>
      </c>
      <c r="E37" s="69">
        <v>43699</v>
      </c>
      <c r="F37" s="68" t="s">
        <v>134</v>
      </c>
      <c r="G37" s="71" t="s">
        <v>135</v>
      </c>
    </row>
    <row r="38" spans="1:7" ht="48" thickBot="1" x14ac:dyDescent="0.3">
      <c r="A38" s="67" t="s">
        <v>149</v>
      </c>
      <c r="B38" s="68" t="s">
        <v>129</v>
      </c>
      <c r="C38" s="68">
        <v>9493</v>
      </c>
      <c r="D38" s="68" t="s">
        <v>130</v>
      </c>
      <c r="E38" s="69">
        <v>43738</v>
      </c>
      <c r="F38" s="68" t="s">
        <v>134</v>
      </c>
      <c r="G38" s="71" t="s">
        <v>135</v>
      </c>
    </row>
    <row r="39" spans="1:7" ht="48" thickBot="1" x14ac:dyDescent="0.3">
      <c r="A39" s="67" t="s">
        <v>150</v>
      </c>
      <c r="B39" s="68" t="s">
        <v>21</v>
      </c>
      <c r="C39" s="68"/>
      <c r="D39" s="68" t="s">
        <v>147</v>
      </c>
      <c r="E39" s="69">
        <v>43699</v>
      </c>
      <c r="F39" s="68" t="s">
        <v>151</v>
      </c>
      <c r="G39" s="68" t="s">
        <v>152</v>
      </c>
    </row>
  </sheetData>
  <mergeCells count="7">
    <mergeCell ref="G30:G31"/>
    <mergeCell ref="A30:A31"/>
    <mergeCell ref="B30:B31"/>
    <mergeCell ref="C30:C31"/>
    <mergeCell ref="D30:D31"/>
    <mergeCell ref="E30:E31"/>
    <mergeCell ref="F30:F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ASSETS REGISTER</vt:lpstr>
      <vt:lpstr>REVISED COMPULSRY PRICING SCHED</vt:lpstr>
      <vt:lpstr>CLAIMS HISTORY</vt:lpstr>
      <vt:lpstr>Sheet6</vt:lpstr>
      <vt:lpstr>Sheet2</vt:lpstr>
    </vt:vector>
  </TitlesOfParts>
  <Company>Mutual and Federal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Bonginkosi Nyaqela</dc:creator>
  <cp:lastModifiedBy>Solly Shingange</cp:lastModifiedBy>
  <dcterms:created xsi:type="dcterms:W3CDTF">2017-09-12T09:42:26Z</dcterms:created>
  <dcterms:modified xsi:type="dcterms:W3CDTF">2020-10-23T15:31:26Z</dcterms:modified>
</cp:coreProperties>
</file>